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040" windowHeight="8760" tabRatio="819" firstSheet="1" activeTab="17"/>
  </bookViews>
  <sheets>
    <sheet name="封面" sheetId="1" r:id="rId1"/>
    <sheet name="目录" sheetId="2" r:id="rId2"/>
    <sheet name="1" sheetId="3" r:id="rId3"/>
    <sheet name="2" sheetId="4" r:id="rId4"/>
    <sheet name="3" sheetId="5" r:id="rId5"/>
    <sheet name="4" sheetId="10" r:id="rId6"/>
    <sheet name="5" sheetId="11" r:id="rId7"/>
    <sheet name="6" sheetId="15" r:id="rId8"/>
    <sheet name="7" sheetId="16" r:id="rId9"/>
    <sheet name="8" sheetId="79" r:id="rId10"/>
    <sheet name="9" sheetId="80" r:id="rId11"/>
    <sheet name="10" sheetId="78" r:id="rId12"/>
    <sheet name="11" sheetId="28" r:id="rId13"/>
    <sheet name="12" sheetId="29" r:id="rId14"/>
    <sheet name="13" sheetId="30" r:id="rId15"/>
    <sheet name="14" sheetId="81" r:id="rId16"/>
    <sheet name="15" sheetId="54" r:id="rId17"/>
    <sheet name="16" sheetId="55" r:id="rId18"/>
    <sheet name="17" sheetId="60" r:id="rId19"/>
    <sheet name="18" sheetId="61" r:id="rId20"/>
    <sheet name="19" sheetId="66" r:id="rId21"/>
    <sheet name="20" sheetId="67" r:id="rId22"/>
    <sheet name="21" sheetId="68" r:id="rId23"/>
    <sheet name="22" sheetId="74" r:id="rId24"/>
    <sheet name="23" sheetId="77" r:id="rId25"/>
  </sheets>
  <externalReferences>
    <externalReference r:id="rId26"/>
    <externalReference r:id="rId27"/>
    <externalReference r:id="rId28"/>
  </externalReferences>
  <definedNames>
    <definedName name="_xlnm._FilterDatabase" localSheetId="4" hidden="1">'3'!$A$4:$I$1370</definedName>
    <definedName name="_xlnm._FilterDatabase" localSheetId="14" hidden="1">'13'!$A$3:$G$1329</definedName>
    <definedName name="_xlnm._FilterDatabase" localSheetId="2" hidden="1">'1'!$A$4:$H$43</definedName>
    <definedName name="_xlnm._FilterDatabase" localSheetId="3" hidden="1">'2'!$A$4:$I$40</definedName>
    <definedName name="_xlnm._FilterDatabase" localSheetId="5" hidden="1">'4'!$A$4:$H$37</definedName>
    <definedName name="_xlnm._FilterDatabase" localSheetId="6" hidden="1">'5'!$A$4:$I$275</definedName>
    <definedName name="_xlnm._FilterDatabase" localSheetId="7" hidden="1">'6'!$A$4:$G$40</definedName>
    <definedName name="_xlnm._FilterDatabase" localSheetId="8" hidden="1">'7'!$A$4:$G$27</definedName>
    <definedName name="_xlnm._FilterDatabase" localSheetId="12" hidden="1">'11'!$A$3:$F$40</definedName>
    <definedName name="_xlnm._FilterDatabase" localSheetId="13" hidden="1">'12'!$A$3:$G$38</definedName>
    <definedName name="_xlnm._FilterDatabase" localSheetId="16" hidden="1">'15'!$A$3:$F$40</definedName>
    <definedName name="_xlnm._FilterDatabase" localSheetId="17" hidden="1">'16'!$A$1:$G$267</definedName>
    <definedName name="_xlnm._FilterDatabase" localSheetId="18" hidden="1">'17'!$A$3:$E$39</definedName>
    <definedName name="_xlnm._FilterDatabase" localSheetId="19" hidden="1">'18'!$A$3:$E$27</definedName>
    <definedName name="_xlnm._FilterDatabase" localSheetId="20" hidden="1">'19'!$A$3:$E$38</definedName>
    <definedName name="_xlnm._FilterDatabase" localSheetId="21" hidden="1">'20'!$A$3:$E$22</definedName>
    <definedName name="_xlnm._FilterDatabase" localSheetId="22" hidden="1">'21'!$A$3:$E$19</definedName>
    <definedName name="_xlnm._FilterDatabase" localSheetId="23" hidden="1">'22'!$A$4:$D$4</definedName>
    <definedName name="_xlnm._FilterDatabase" localSheetId="24" hidden="1">'23'!$A$4:$H$4</definedName>
    <definedName name="_lst_r_地方财政预算表2015年全省汇总_10_科目编码名称" localSheetId="20">[1]_ESList!$A$1:$A$27</definedName>
    <definedName name="_lst_r_地方财政预算表2015年全省汇总_10_科目编码名称" localSheetId="21">[1]_ESList!$A$1:$A$27</definedName>
    <definedName name="_lst_r_地方财政预算表2015年全省汇总_10_科目编码名称" localSheetId="22">[1]_ESList!$A$1:$A$27</definedName>
    <definedName name="_lst_r_地方财政预算表2015年全省汇总_10_科目编码名称">[2]_ESList!$A$1:$A$27</definedName>
    <definedName name="_xlnm.Print_Area" localSheetId="2">'1'!$B$1:$G$42</definedName>
    <definedName name="_xlnm.Print_Area" localSheetId="3">'2'!$B$2:$G$40</definedName>
    <definedName name="_xlnm.Print_Area" localSheetId="4">'3'!$B$1:$G$1371</definedName>
    <definedName name="_xlnm.Print_Area" localSheetId="5">'4'!$B$1:$G$34</definedName>
    <definedName name="_xlnm.Print_Area" localSheetId="6">'5'!$B$1:$G$271</definedName>
    <definedName name="_xlnm.Print_Area" localSheetId="7">'6'!$A$1:$F$40</definedName>
    <definedName name="_xlnm.Print_Area" localSheetId="8">'7'!$A$1:$F$27</definedName>
    <definedName name="_xlnm.Print_Area" localSheetId="12">'11'!$B$1:$E$40</definedName>
    <definedName name="_xlnm.Print_Area" localSheetId="13">'12'!$B$1:$E$38</definedName>
    <definedName name="_xlnm.Print_Area" localSheetId="14">'13'!$B$1:$E$1329</definedName>
    <definedName name="_xlnm.Print_Area" localSheetId="16">'15'!$B$1:$E$40</definedName>
    <definedName name="_xlnm.Print_Area" localSheetId="17">'16'!$B$1:$E$267</definedName>
    <definedName name="_xlnm.Print_Area" localSheetId="18">'17'!$A$1:$D$39</definedName>
    <definedName name="_xlnm.Print_Area" localSheetId="19">'18'!$A$1:$D$27</definedName>
    <definedName name="_xlnm.Print_Area" localSheetId="20">'19'!$A$1:$D$38</definedName>
    <definedName name="_xlnm.Print_Area" localSheetId="21">'20'!$A$1:$D$22</definedName>
    <definedName name="_xlnm.Print_Area" localSheetId="22">'21'!$A$1:$D$19</definedName>
    <definedName name="_xlnm.Print_Area" localSheetId="23">'22'!$A$1:$D$46</definedName>
    <definedName name="_xlnm.Print_Area" localSheetId="24">'23'!$A$1:$D$46</definedName>
    <definedName name="_xlnm.Print_Area" localSheetId="0">封面!$A$1:$D$8</definedName>
    <definedName name="_xlnm.Print_Area" localSheetId="1">目录!$A$1:$A$24</definedName>
    <definedName name="_xlnm.Print_Titles" localSheetId="2">'1'!$1:$4</definedName>
    <definedName name="_xlnm.Print_Titles" localSheetId="3">'2'!$1:$4</definedName>
    <definedName name="_xlnm.Print_Titles" localSheetId="4">'3'!$1:$4</definedName>
    <definedName name="_xlnm.Print_Titles" localSheetId="5">'4'!$1:$4</definedName>
    <definedName name="_xlnm.Print_Titles" localSheetId="6">'5'!$1:$4</definedName>
    <definedName name="_xlnm.Print_Titles" localSheetId="7">'6'!$1:$4</definedName>
    <definedName name="_xlnm.Print_Titles" localSheetId="8">'7'!$1:$4</definedName>
    <definedName name="_xlnm.Print_Titles" localSheetId="12">'11'!$1:$3</definedName>
    <definedName name="_xlnm.Print_Titles" localSheetId="13">'12'!$1:$3</definedName>
    <definedName name="_xlnm.Print_Titles" localSheetId="14">'13'!$1:$3</definedName>
    <definedName name="_xlnm.Print_Titles" localSheetId="16">'15'!$1:$3</definedName>
    <definedName name="_xlnm.Print_Titles" localSheetId="17">'16'!$1:$3</definedName>
    <definedName name="_xlnm.Print_Titles" localSheetId="18">'17'!$1:$3</definedName>
    <definedName name="_xlnm.Print_Titles" localSheetId="19">'18'!$1:$3</definedName>
    <definedName name="_xlnm.Print_Titles" localSheetId="20">'19'!$1:$3</definedName>
    <definedName name="_xlnm.Print_Titles" localSheetId="23">'22'!$1:$4</definedName>
    <definedName name="_xlnm.Print_Titles" localSheetId="24">'23'!$1:$4</definedName>
    <definedName name="_xlnm.Print_Titles" localSheetId="1">目录!$1:$2</definedName>
    <definedName name="专项收入年初预算数" localSheetId="3">#REF!</definedName>
    <definedName name="专项收入年初预算数" localSheetId="4">#REF!</definedName>
    <definedName name="专项收入年初预算数" localSheetId="13">#REF!</definedName>
    <definedName name="专项收入年初预算数" localSheetId="20">#REF!</definedName>
    <definedName name="专项收入年初预算数" localSheetId="21">#REF!</definedName>
    <definedName name="专项收入年初预算数" localSheetId="22">#REF!</definedName>
    <definedName name="专项收入年初预算数">#REF!</definedName>
    <definedName name="专项收入全年预计数" localSheetId="3">#REF!</definedName>
    <definedName name="专项收入全年预计数" localSheetId="4">#REF!</definedName>
    <definedName name="专项收入全年预计数" localSheetId="13">#REF!</definedName>
    <definedName name="专项收入全年预计数" localSheetId="20">#REF!</definedName>
    <definedName name="专项收入全年预计数" localSheetId="21">#REF!</definedName>
    <definedName name="专项收入全年预计数" localSheetId="22">#REF!</definedName>
    <definedName name="专项收入全年预计数">#REF!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authors>
    <author>Administrator</author>
  </authors>
  <commentList>
    <comment ref="B565" authorId="0">
      <text>
        <r>
          <rPr>
            <b/>
            <sz val="9"/>
            <rFont val="宋体"/>
            <charset val="134"/>
          </rPr>
          <t>Administrator:</t>
        </r>
        <r>
          <rPr>
            <sz val="9"/>
            <rFont val="宋体"/>
            <charset val="134"/>
          </rPr>
          <t xml:space="preserve">
该科目已取消,合并到2080501科目</t>
        </r>
      </text>
    </comment>
  </commentList>
</comments>
</file>

<file path=xl/sharedStrings.xml><?xml version="1.0" encoding="utf-8"?>
<sst xmlns="http://schemas.openxmlformats.org/spreadsheetml/2006/main" count="5687" uniqueCount="3483">
  <si>
    <t xml:space="preserve"> </t>
  </si>
  <si>
    <t>永    仁    县</t>
  </si>
  <si>
    <t xml:space="preserve">                                                                                                                                   </t>
  </si>
  <si>
    <t>永仁县财政局</t>
  </si>
  <si>
    <t>目   录</t>
  </si>
  <si>
    <r>
      <rPr>
        <sz val="20"/>
        <rFont val="Times New Roman"/>
        <charset val="134"/>
      </rPr>
      <t>2021</t>
    </r>
    <r>
      <rPr>
        <sz val="20"/>
        <rFont val="宋体"/>
        <charset val="134"/>
      </rPr>
      <t>年县本级一般公共预算政府预算经济分类表</t>
    </r>
    <r>
      <rPr>
        <sz val="20"/>
        <rFont val="Times New Roman"/>
        <charset val="134"/>
      </rPr>
      <t>(</t>
    </r>
    <r>
      <rPr>
        <sz val="20"/>
        <rFont val="宋体"/>
        <charset val="134"/>
      </rPr>
      <t>基本支出</t>
    </r>
    <r>
      <rPr>
        <sz val="20"/>
        <rFont val="Times New Roman"/>
        <charset val="134"/>
      </rPr>
      <t>)</t>
    </r>
  </si>
  <si>
    <t>表一</t>
  </si>
  <si>
    <t>单位：万元</t>
  </si>
  <si>
    <t>科目编码</t>
  </si>
  <si>
    <t>项目</t>
  </si>
  <si>
    <t>比较</t>
  </si>
  <si>
    <t>打印</t>
  </si>
  <si>
    <t>预算数</t>
  </si>
  <si>
    <t>执行数</t>
  </si>
  <si>
    <t>101</t>
  </si>
  <si>
    <t>一、税收收入</t>
  </si>
  <si>
    <t>10101</t>
  </si>
  <si>
    <t xml:space="preserve">   增值税</t>
  </si>
  <si>
    <t>10,200</t>
  </si>
  <si>
    <t>6,392</t>
  </si>
  <si>
    <t>10104</t>
  </si>
  <si>
    <t xml:space="preserve">   企业所得税</t>
  </si>
  <si>
    <t>380</t>
  </si>
  <si>
    <t>429</t>
  </si>
  <si>
    <t>10106</t>
  </si>
  <si>
    <t xml:space="preserve">   个人所得税</t>
  </si>
  <si>
    <t>200</t>
  </si>
  <si>
    <t>251</t>
  </si>
  <si>
    <t>10107</t>
  </si>
  <si>
    <t xml:space="preserve">   资源税</t>
  </si>
  <si>
    <t>15</t>
  </si>
  <si>
    <t>19</t>
  </si>
  <si>
    <t>10109</t>
  </si>
  <si>
    <t xml:space="preserve">   城市维护建设税</t>
  </si>
  <si>
    <t>908</t>
  </si>
  <si>
    <t>571</t>
  </si>
  <si>
    <t>10110</t>
  </si>
  <si>
    <t xml:space="preserve">   房产税</t>
  </si>
  <si>
    <t>410</t>
  </si>
  <si>
    <t>432</t>
  </si>
  <si>
    <t>10111</t>
  </si>
  <si>
    <t xml:space="preserve">   印花税</t>
  </si>
  <si>
    <t>210</t>
  </si>
  <si>
    <t>209</t>
  </si>
  <si>
    <t>10112</t>
  </si>
  <si>
    <t xml:space="preserve">   城镇土地使用税</t>
  </si>
  <si>
    <t>250</t>
  </si>
  <si>
    <t>3,497</t>
  </si>
  <si>
    <t>10113</t>
  </si>
  <si>
    <t xml:space="preserve">   土地增值税</t>
  </si>
  <si>
    <t>5,407</t>
  </si>
  <si>
    <t>4,413</t>
  </si>
  <si>
    <t>10114</t>
  </si>
  <si>
    <t xml:space="preserve">   车船税</t>
  </si>
  <si>
    <t>328</t>
  </si>
  <si>
    <t>341</t>
  </si>
  <si>
    <t>10118</t>
  </si>
  <si>
    <t xml:space="preserve">   耕地占用税</t>
  </si>
  <si>
    <t>350</t>
  </si>
  <si>
    <t>419</t>
  </si>
  <si>
    <t>10119</t>
  </si>
  <si>
    <t xml:space="preserve">   契税</t>
  </si>
  <si>
    <t>1,946</t>
  </si>
  <si>
    <t>1,580</t>
  </si>
  <si>
    <t>10120</t>
  </si>
  <si>
    <t xml:space="preserve">   烟叶税</t>
  </si>
  <si>
    <t>3,000</t>
  </si>
  <si>
    <t>2,810</t>
  </si>
  <si>
    <t>10121</t>
  </si>
  <si>
    <t xml:space="preserve">   环境保护税</t>
  </si>
  <si>
    <t>36</t>
  </si>
  <si>
    <t>48</t>
  </si>
  <si>
    <r>
      <rPr>
        <sz val="14"/>
        <rFont val="宋体"/>
        <charset val="134"/>
      </rPr>
      <t>10199</t>
    </r>
  </si>
  <si>
    <t xml:space="preserve">   其他税收收入</t>
  </si>
  <si>
    <t>0</t>
  </si>
  <si>
    <t>103</t>
  </si>
  <si>
    <t>二、非税收入</t>
  </si>
  <si>
    <t>10302</t>
  </si>
  <si>
    <t xml:space="preserve">   专项收入</t>
  </si>
  <si>
    <t>600</t>
  </si>
  <si>
    <t>661</t>
  </si>
  <si>
    <t>10304</t>
  </si>
  <si>
    <t xml:space="preserve">   行政事业性收费收入</t>
  </si>
  <si>
    <t>2,700</t>
  </si>
  <si>
    <t>1,898</t>
  </si>
  <si>
    <t>10305</t>
  </si>
  <si>
    <t xml:space="preserve">   罚没收入</t>
  </si>
  <si>
    <t>800</t>
  </si>
  <si>
    <t>749</t>
  </si>
  <si>
    <t>10306</t>
  </si>
  <si>
    <t xml:space="preserve">   国有资本经营收入</t>
  </si>
  <si>
    <t>10307</t>
  </si>
  <si>
    <t xml:space="preserve">   国有资源（资产）有偿使用收入</t>
  </si>
  <si>
    <t>2,596</t>
  </si>
  <si>
    <t>4,384</t>
  </si>
  <si>
    <t>10308</t>
  </si>
  <si>
    <t xml:space="preserve">   捐赠收入</t>
  </si>
  <si>
    <t>25</t>
  </si>
  <si>
    <t>10309</t>
  </si>
  <si>
    <t xml:space="preserve">   政府住房基金收入</t>
  </si>
  <si>
    <t>500</t>
  </si>
  <si>
    <t>480</t>
  </si>
  <si>
    <t>10399</t>
  </si>
  <si>
    <t xml:space="preserve">   其他收入</t>
  </si>
  <si>
    <t>5,534</t>
  </si>
  <si>
    <t>6,782</t>
  </si>
  <si>
    <t>一般公共预算收入</t>
  </si>
  <si>
    <t>地方政府一般债务收入</t>
  </si>
  <si>
    <t>转移性收入</t>
  </si>
  <si>
    <t xml:space="preserve">   返还性收入</t>
  </si>
  <si>
    <t xml:space="preserve">   一般性转移支付收入</t>
  </si>
  <si>
    <t xml:space="preserve">   专项转移支付收入</t>
  </si>
  <si>
    <t xml:space="preserve">   上年结余收入</t>
  </si>
  <si>
    <t xml:space="preserve">   调入资金</t>
  </si>
  <si>
    <t xml:space="preserve">   接受其他地区援助收入</t>
  </si>
  <si>
    <t xml:space="preserve">   动用预算稳定调节基金</t>
  </si>
  <si>
    <t>各项收入合计</t>
  </si>
  <si>
    <t>表二</t>
  </si>
  <si>
    <t>201</t>
  </si>
  <si>
    <t>一、一般公共服务支出</t>
  </si>
  <si>
    <t>202</t>
  </si>
  <si>
    <t>二、外交支出</t>
  </si>
  <si>
    <t>203</t>
  </si>
  <si>
    <t>三、国防支出</t>
  </si>
  <si>
    <t>204</t>
  </si>
  <si>
    <t>四、公共安全支出</t>
  </si>
  <si>
    <t>205</t>
  </si>
  <si>
    <t>五、教育支出</t>
  </si>
  <si>
    <t>206</t>
  </si>
  <si>
    <t>六、科学技术支出</t>
  </si>
  <si>
    <t>207</t>
  </si>
  <si>
    <t>七、文化旅游体育与传媒支出</t>
  </si>
  <si>
    <t>208</t>
  </si>
  <si>
    <t>八、社会保障和就业支出</t>
  </si>
  <si>
    <t>九、卫生健康支出</t>
  </si>
  <si>
    <t>211</t>
  </si>
  <si>
    <t>十、节能环保支出</t>
  </si>
  <si>
    <t>212</t>
  </si>
  <si>
    <t>十一、城乡社区支出</t>
  </si>
  <si>
    <t>213</t>
  </si>
  <si>
    <t>十二、农林水支出</t>
  </si>
  <si>
    <t>214</t>
  </si>
  <si>
    <t>十三、交通运输支出</t>
  </si>
  <si>
    <t>215</t>
  </si>
  <si>
    <t>十四、资源勘探工业信息等支出</t>
  </si>
  <si>
    <t>216</t>
  </si>
  <si>
    <t>十五、商业服务业等支出</t>
  </si>
  <si>
    <t>217</t>
  </si>
  <si>
    <t>十六、金融支出</t>
  </si>
  <si>
    <t>219</t>
  </si>
  <si>
    <t>十七、援助其他地区支出</t>
  </si>
  <si>
    <t>220</t>
  </si>
  <si>
    <t>十八、自然资源海洋气象等支出</t>
  </si>
  <si>
    <t>221</t>
  </si>
  <si>
    <t>十九、住房保障支出</t>
  </si>
  <si>
    <t>222</t>
  </si>
  <si>
    <t>二十、粮油物资储备支出</t>
  </si>
  <si>
    <t>224</t>
  </si>
  <si>
    <t>二十一、灾害防治及应急管理支出</t>
  </si>
  <si>
    <t>227</t>
  </si>
  <si>
    <t>二十二、预备费</t>
  </si>
  <si>
    <t>232</t>
  </si>
  <si>
    <t>二十三、债务付息支出</t>
  </si>
  <si>
    <t>233</t>
  </si>
  <si>
    <t>二十四、债务发行费用支出</t>
  </si>
  <si>
    <t>229</t>
  </si>
  <si>
    <t>二十五、其他支出</t>
  </si>
  <si>
    <t>一般公共预算支出</t>
  </si>
  <si>
    <t>转移性支出</t>
  </si>
  <si>
    <t xml:space="preserve">    上解支出</t>
  </si>
  <si>
    <t xml:space="preserve">    调出资金</t>
  </si>
  <si>
    <t xml:space="preserve">    安排预算稳定调节基金</t>
  </si>
  <si>
    <t xml:space="preserve">    补充预算周转金</t>
  </si>
  <si>
    <t>地方政府一般债务还本支出</t>
  </si>
  <si>
    <t>年终结转</t>
  </si>
  <si>
    <t>各项支出合计</t>
  </si>
  <si>
    <t>表三</t>
  </si>
  <si>
    <t>类-款-项</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</si>
  <si>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</si>
  <si>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</si>
  <si>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</si>
  <si>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</si>
  <si>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</si>
  <si>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</si>
  <si>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</si>
  <si>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</si>
  <si>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</si>
  <si>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</si>
  <si>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</si>
  <si>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</si>
  <si>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</si>
  <si>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</si>
  <si>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</si>
  <si>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</si>
  <si>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</si>
  <si>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</si>
  <si>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</si>
  <si>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专项业务活动</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</si>
  <si>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</si>
  <si>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</si>
  <si>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</si>
  <si>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</si>
  <si>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</si>
  <si>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</si>
  <si>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</si>
  <si>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</si>
  <si>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</si>
  <si>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</si>
  <si>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</si>
  <si>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</si>
  <si>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</si>
  <si>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</si>
  <si>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</si>
  <si>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</si>
  <si>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</si>
  <si>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</si>
  <si>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</si>
  <si>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</si>
  <si>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</si>
  <si>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</si>
  <si>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</si>
  <si>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</si>
  <si>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</si>
  <si>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</si>
  <si>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</si>
  <si>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发票管理及税务登记</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</si>
  <si>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</si>
  <si>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</si>
  <si>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</si>
  <si>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</si>
  <si>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</si>
  <si>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</si>
  <si>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</si>
  <si>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</si>
  <si>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</si>
  <si>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</si>
  <si>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</si>
  <si>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</si>
  <si>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</si>
  <si>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</si>
  <si>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</si>
  <si>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</si>
  <si>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人力资源事务</t>
  </si>
  <si>
    <t xml:space="preserve">     政府特殊津贴</t>
  </si>
  <si>
    <t xml:space="preserve">     资助留学回国人员</t>
  </si>
  <si>
    <t xml:space="preserve">     博士后日常经费</t>
  </si>
  <si>
    <t xml:space="preserve">     引进人才费用</t>
  </si>
  <si>
    <t xml:space="preserve">     其他人力资源事务支出</t>
  </si>
  <si>
    <t xml:space="preserve">   纪检监察事务</t>
  </si>
  <si>
    <t xml:space="preserve">     大案要案查处</t>
  </si>
  <si>
    <t xml:space="preserve">     派驻派出机构</t>
  </si>
  <si>
    <t xml:space="preserve">     巡视工作</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</si>
  <si>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</si>
  <si>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</si>
  <si>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</si>
  <si>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</si>
  <si>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</si>
  <si>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</si>
  <si>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</si>
  <si>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</si>
  <si>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</si>
  <si>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</si>
  <si>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</si>
  <si>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</si>
  <si>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专利执法</t>
  </si>
  <si>
    <t xml:space="preserve">     国际组织专项活动</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</si>
  <si>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</si>
  <si>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</si>
  <si>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</si>
  <si>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</si>
  <si>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</si>
  <si>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</si>
  <si>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</si>
  <si>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</si>
  <si>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</si>
  <si>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</si>
  <si>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</si>
  <si>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</si>
  <si>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</si>
  <si>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</si>
  <si>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</si>
  <si>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</si>
  <si>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</si>
  <si>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</si>
  <si>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</si>
  <si>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</si>
  <si>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</si>
  <si>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</si>
  <si>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</si>
  <si>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</si>
  <si>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</si>
  <si>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</si>
  <si>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宣传管理</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</si>
  <si>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</si>
  <si>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</si>
  <si>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</si>
  <si>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</si>
  <si>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</si>
  <si>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</si>
  <si>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</si>
  <si>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t>
  </si>
  <si>
    <t xml:space="preserve">     其他共产党事务支出</t>
  </si>
  <si>
    <t xml:space="preserve">   网信事务</t>
  </si>
  <si>
    <t xml:space="preserve">     信息安全事务</t>
  </si>
  <si>
    <t xml:space="preserve">     其他网信事务支出</t>
  </si>
  <si>
    <t xml:space="preserve">   市场监督管理事务</t>
  </si>
  <si>
    <t xml:space="preserve">     市场主体管理</t>
  </si>
  <si>
    <t xml:space="preserve">     市场秩序执法</t>
  </si>
  <si>
    <t xml:space="preserve">     消费者权益保护</t>
  </si>
  <si>
    <t xml:space="preserve">     价格监督检查</t>
  </si>
  <si>
    <t xml:space="preserve">     市场监督管理技术支持</t>
  </si>
  <si>
    <t xml:space="preserve">     质量基础</t>
  </si>
  <si>
    <t xml:space="preserve">     标准化管理</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</si>
  <si>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</si>
  <si>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</si>
  <si>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</si>
  <si>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</si>
  <si>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</si>
  <si>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</si>
  <si>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t>
  </si>
  <si>
    <t xml:space="preserve">     国家赔偿费用支出</t>
  </si>
  <si>
    <t xml:space="preserve">     其他一般公共服务支出</t>
  </si>
  <si>
    <t xml:space="preserve">   对外合作与交流</t>
  </si>
  <si>
    <t xml:space="preserve">   其他外交支出</t>
  </si>
  <si>
    <t xml:space="preserve">   现役部队</t>
  </si>
  <si>
    <t xml:space="preserve">     现役部队</t>
  </si>
  <si>
    <t xml:space="preserve">    国防科研事业</t>
  </si>
  <si>
    <t xml:space="preserve">     国防科研事业</t>
  </si>
  <si>
    <t xml:space="preserve">    专项工程</t>
  </si>
  <si>
    <t xml:space="preserve">     专项工程</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</si>
  <si>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</si>
  <si>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</si>
  <si>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</si>
  <si>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</si>
  <si>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</si>
  <si>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</si>
  <si>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</si>
  <si>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</si>
  <si>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</si>
  <si>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</si>
  <si>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t>
  </si>
  <si>
    <t>2039999</t>
  </si>
  <si>
    <t xml:space="preserve">     其他国防支出</t>
  </si>
  <si>
    <t xml:space="preserve">   武装警察部队</t>
  </si>
  <si>
    <t xml:space="preserve">     武装警察部队</t>
  </si>
  <si>
    <t xml:space="preserve">     其他武装警察部队支出</t>
  </si>
  <si>
    <t xml:space="preserve">   公安</t>
  </si>
  <si>
    <t xml:space="preserve">     执法办案</t>
  </si>
  <si>
    <t xml:space="preserve">     特别业务</t>
  </si>
  <si>
    <t xml:space="preserve">     特勤业务</t>
  </si>
  <si>
    <t xml:space="preserve">     移民事务</t>
  </si>
  <si>
    <t xml:space="preserve">     其他公安支出</t>
  </si>
  <si>
    <t xml:space="preserve">   国家安全</t>
  </si>
  <si>
    <t xml:space="preserve">     安全业务</t>
  </si>
  <si>
    <t xml:space="preserve">     其他国家安全支出</t>
  </si>
  <si>
    <t xml:space="preserve">   检察</t>
  </si>
  <si>
    <t xml:space="preserve">     “两房”建设</t>
  </si>
  <si>
    <t xml:space="preserve">     检察监督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</si>
  <si>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</si>
  <si>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</si>
  <si>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</si>
  <si>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</si>
  <si>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</si>
  <si>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</si>
  <si>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</si>
  <si>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</si>
  <si>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</si>
  <si>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律师公证管理</t>
  </si>
  <si>
    <t xml:space="preserve">     法律援助</t>
  </si>
  <si>
    <t xml:space="preserve">     国家统一法律职业资格考试</t>
  </si>
  <si>
    <t xml:space="preserve">     仲裁</t>
  </si>
  <si>
    <t xml:space="preserve">     社区矫正</t>
  </si>
  <si>
    <t xml:space="preserve">     司法鉴定</t>
  </si>
  <si>
    <t xml:space="preserve">     法制建设</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</si>
  <si>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</si>
  <si>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</si>
  <si>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</si>
  <si>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</si>
  <si>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</si>
  <si>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</si>
  <si>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</si>
  <si>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</si>
  <si>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</si>
  <si>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</si>
  <si>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</si>
  <si>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</si>
  <si>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</si>
  <si>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</si>
  <si>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</si>
  <si>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</si>
  <si>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</si>
  <si>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</si>
  <si>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t>
  </si>
  <si>
    <t>2049999</t>
  </si>
  <si>
    <t xml:space="preserve">     其他公共安全支出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</si>
  <si>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</si>
  <si>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</si>
  <si>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</si>
  <si>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</si>
  <si>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</si>
  <si>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</si>
  <si>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</si>
  <si>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</si>
  <si>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</si>
  <si>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</si>
  <si>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</si>
  <si>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</si>
  <si>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</si>
  <si>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中等职业教育</t>
  </si>
  <si>
    <t xml:space="preserve">     技校教育</t>
  </si>
  <si>
    <t xml:space="preserve">     职业高中教育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</si>
  <si>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</si>
  <si>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</si>
  <si>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</si>
  <si>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</si>
  <si>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</si>
  <si>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</si>
  <si>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</si>
  <si>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</si>
  <si>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</si>
  <si>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</si>
  <si>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</si>
  <si>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</si>
  <si>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</si>
  <si>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</si>
  <si>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</si>
  <si>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</si>
  <si>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</si>
  <si>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</si>
  <si>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</si>
  <si>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</si>
  <si>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</si>
  <si>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</si>
  <si>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</si>
  <si>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</si>
  <si>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</si>
  <si>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</si>
  <si>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</si>
  <si>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</si>
  <si>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</si>
  <si>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</si>
  <si>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</si>
  <si>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</si>
  <si>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</si>
  <si>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t>
  </si>
  <si>
    <t xml:space="preserve">     其他教育支出</t>
  </si>
  <si>
    <t xml:space="preserve">   科学技术管理事务</t>
  </si>
  <si>
    <t xml:space="preserve">     其他科学技术管理事务支出</t>
  </si>
  <si>
    <t xml:space="preserve">   基础研究</t>
  </si>
  <si>
    <t xml:space="preserve">     机构运行</t>
  </si>
  <si>
    <t xml:space="preserve">     重点基础研究规划</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</si>
  <si>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</si>
  <si>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</si>
  <si>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</si>
  <si>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</si>
  <si>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</si>
  <si>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</si>
  <si>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</si>
  <si>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</si>
  <si>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</si>
  <si>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</si>
  <si>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</si>
  <si>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</si>
  <si>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应用技术研究与开发</t>
  </si>
  <si>
    <t xml:space="preserve">     产业技术研究与开发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</si>
  <si>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</si>
  <si>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</si>
  <si>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</si>
  <si>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</si>
  <si>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</si>
  <si>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</si>
  <si>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</si>
  <si>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</si>
  <si>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</si>
  <si>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</si>
  <si>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</si>
  <si>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</si>
  <si>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</si>
  <si>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</si>
  <si>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</si>
  <si>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</si>
  <si>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</si>
  <si>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</si>
  <si>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</si>
  <si>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</si>
  <si>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</si>
  <si>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</si>
  <si>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</si>
  <si>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</si>
  <si>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其他科技重大项目</t>
  </si>
  <si>
    <t xml:space="preserve">   其他科学技术支出</t>
  </si>
  <si>
    <t xml:space="preserve">     科技奖励</t>
  </si>
  <si>
    <t xml:space="preserve">     核应急</t>
  </si>
  <si>
    <t xml:space="preserve">     转制科研机构</t>
  </si>
  <si>
    <t xml:space="preserve">     其他科学技术支出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</si>
  <si>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</si>
  <si>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</si>
  <si>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</si>
  <si>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</si>
  <si>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</si>
  <si>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</si>
  <si>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</si>
  <si>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</si>
  <si>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</si>
  <si>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</si>
  <si>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</si>
  <si>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</si>
  <si>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</si>
  <si>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</si>
  <si>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</si>
  <si>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</si>
  <si>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</si>
  <si>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</si>
  <si>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</si>
  <si>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</si>
  <si>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</si>
  <si>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</si>
  <si>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</si>
  <si>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</si>
  <si>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</si>
  <si>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</si>
  <si>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</si>
  <si>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</si>
  <si>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</si>
  <si>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</si>
  <si>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</si>
  <si>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</si>
  <si>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</si>
  <si>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广播</t>
  </si>
  <si>
    <t xml:space="preserve">     电视</t>
  </si>
  <si>
    <t xml:space="preserve">     监测监管</t>
  </si>
  <si>
    <t xml:space="preserve">     其他广播电视支出</t>
  </si>
  <si>
    <t xml:space="preserve">   其他文化旅游体育与传媒支出</t>
  </si>
  <si>
    <t xml:space="preserve">     宣传文化发展专项支出</t>
  </si>
  <si>
    <t xml:space="preserve">     文化产业发展专项支出</t>
  </si>
  <si>
    <t xml:space="preserve">     其他文化旅游体育与传媒支出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</si>
  <si>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</si>
  <si>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</si>
  <si>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</si>
  <si>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</si>
  <si>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</si>
  <si>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</si>
  <si>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</si>
  <si>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</si>
  <si>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</si>
  <si>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</si>
  <si>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</si>
  <si>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</si>
  <si>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</si>
  <si>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</si>
  <si>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</si>
  <si>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补充全国社会保障基金</t>
  </si>
  <si>
    <t xml:space="preserve">     用一般公共预算补充基金</t>
  </si>
  <si>
    <t xml:space="preserve">   行政事业单位养老支出</t>
  </si>
  <si>
    <t xml:space="preserve">     行政单位离退休</t>
  </si>
  <si>
    <t xml:space="preserve">     事业单位离退休</t>
  </si>
  <si>
    <t xml:space="preserve">     离退休人员管理机构</t>
  </si>
  <si>
    <t xml:space="preserve">     未归口管理的行政单位离退休</t>
  </si>
  <si>
    <t xml:space="preserve">     机关事业单位基本养老保险缴费支出</t>
  </si>
  <si>
    <t xml:space="preserve">     机关事业单位职业年金缴费支出</t>
  </si>
  <si>
    <t xml:space="preserve">     对机关事业单位基本养老保险基金的补助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</si>
  <si>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</si>
  <si>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</si>
  <si>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</si>
  <si>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</si>
  <si>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</si>
  <si>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</si>
  <si>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</si>
  <si>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</si>
  <si>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</si>
  <si>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</si>
  <si>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</si>
  <si>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</si>
  <si>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</si>
  <si>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</si>
  <si>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</si>
  <si>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</si>
  <si>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</si>
  <si>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</si>
  <si>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</si>
  <si>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</si>
  <si>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</si>
  <si>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</si>
  <si>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</si>
  <si>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</si>
  <si>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</si>
  <si>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</si>
  <si>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</si>
  <si>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</si>
  <si>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</si>
  <si>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</si>
  <si>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</si>
  <si>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</si>
  <si>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</si>
  <si>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</si>
  <si>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</si>
  <si>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</si>
  <si>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</si>
  <si>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</si>
  <si>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</si>
  <si>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</si>
  <si>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</si>
  <si>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</si>
  <si>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</si>
  <si>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</si>
  <si>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</si>
  <si>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</si>
  <si>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</si>
  <si>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</si>
  <si>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</si>
  <si>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</si>
  <si>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</si>
  <si>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</si>
  <si>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</si>
  <si>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</si>
  <si>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</si>
  <si>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</si>
  <si>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</si>
  <si>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</si>
  <si>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</si>
  <si>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</si>
  <si>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</si>
  <si>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</si>
  <si>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</si>
  <si>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</si>
  <si>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</si>
  <si>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</si>
  <si>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</si>
  <si>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</si>
  <si>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</si>
  <si>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</si>
  <si>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退役军人管理事务</t>
  </si>
  <si>
    <t xml:space="preserve">     拥军优属</t>
  </si>
  <si>
    <t xml:space="preserve">     部队供应</t>
  </si>
  <si>
    <t xml:space="preserve">     其他退役军人事务管理支出</t>
  </si>
  <si>
    <t xml:space="preserve">   财政代缴社会保险费支出</t>
  </si>
  <si>
    <t xml:space="preserve">     财政代缴城乡居民基本养老保险费支出</t>
  </si>
  <si>
    <t xml:space="preserve">     财政代缴其他社会保险费支出</t>
  </si>
  <si>
    <t xml:space="preserve">   其他社会保障和就业支出</t>
  </si>
  <si>
    <t>2089999</t>
  </si>
  <si>
    <t xml:space="preserve">      其他社会保障和就业支出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</si>
  <si>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</si>
  <si>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</si>
  <si>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</si>
  <si>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</si>
  <si>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</si>
  <si>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</si>
  <si>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</si>
  <si>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</si>
  <si>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</si>
  <si>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</si>
  <si>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</si>
  <si>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</si>
  <si>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</si>
  <si>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</si>
  <si>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</si>
  <si>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</si>
  <si>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</si>
  <si>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</si>
  <si>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</si>
  <si>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</si>
  <si>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</si>
  <si>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</si>
  <si>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</si>
  <si>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</si>
  <si>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</si>
  <si>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</si>
  <si>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</si>
  <si>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</si>
  <si>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</si>
  <si>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</si>
  <si>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</si>
  <si>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</si>
  <si>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</si>
  <si>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</si>
  <si>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</si>
  <si>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</si>
  <si>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</si>
  <si>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</si>
  <si>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</si>
  <si>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</si>
  <si>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</si>
  <si>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</si>
  <si>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</si>
  <si>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</si>
  <si>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</si>
  <si>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</si>
  <si>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</si>
  <si>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</si>
  <si>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</si>
  <si>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</si>
  <si>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</si>
  <si>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</si>
  <si>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</si>
  <si>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</si>
  <si>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</si>
  <si>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</si>
  <si>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</si>
  <si>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</si>
  <si>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</si>
  <si>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t>
  </si>
  <si>
    <t xml:space="preserve">     老龄卫生健康事务</t>
  </si>
  <si>
    <t xml:space="preserve">   其他卫生健康支出</t>
  </si>
  <si>
    <t>2109999</t>
  </si>
  <si>
    <t xml:space="preserve">     其他卫生健康支出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</si>
  <si>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</si>
  <si>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</si>
  <si>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</si>
  <si>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</si>
  <si>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</si>
  <si>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</si>
  <si>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</si>
  <si>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</si>
  <si>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</si>
  <si>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</si>
  <si>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</si>
  <si>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</si>
  <si>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</si>
  <si>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</si>
  <si>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</si>
  <si>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</si>
  <si>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</si>
  <si>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</si>
  <si>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</si>
  <si>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</si>
  <si>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</si>
  <si>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</si>
  <si>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自然保护区</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</si>
  <si>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</si>
  <si>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</si>
  <si>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</si>
  <si>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</si>
  <si>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</si>
  <si>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</si>
  <si>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</si>
  <si>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</si>
  <si>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</si>
  <si>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退耕还林还草</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</si>
  <si>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</si>
  <si>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</si>
  <si>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</si>
  <si>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</si>
  <si>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</si>
  <si>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</si>
  <si>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</si>
  <si>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</si>
  <si>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</si>
  <si>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</si>
  <si>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</si>
  <si>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t>
  </si>
  <si>
    <t xml:space="preserve">     已垦草原退耕还草</t>
  </si>
  <si>
    <t xml:space="preserve">   能源节约利用</t>
  </si>
  <si>
    <t xml:space="preserve">     能源节约利用</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</si>
  <si>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</si>
  <si>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</si>
  <si>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</si>
  <si>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</si>
  <si>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</si>
  <si>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</si>
  <si>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t>
  </si>
  <si>
    <t xml:space="preserve">     可再生能源</t>
  </si>
  <si>
    <t xml:space="preserve">   循环经济</t>
  </si>
  <si>
    <t xml:space="preserve">     循环经济</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</si>
  <si>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</si>
  <si>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</si>
  <si>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</si>
  <si>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</si>
  <si>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</si>
  <si>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</si>
  <si>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</si>
  <si>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</si>
  <si>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</si>
  <si>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</si>
  <si>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t>
  </si>
  <si>
    <t>2119999</t>
  </si>
  <si>
    <t xml:space="preserve">     其他节能环保支出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</si>
  <si>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</si>
  <si>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</si>
  <si>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</si>
  <si>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</si>
  <si>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</si>
  <si>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</si>
  <si>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</si>
  <si>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</si>
  <si>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t>
  </si>
  <si>
    <t xml:space="preserve">     城乡社区规划与管理</t>
  </si>
  <si>
    <t xml:space="preserve">   城乡社区公共设施</t>
  </si>
  <si>
    <t xml:space="preserve">     小城镇基础设施建设</t>
  </si>
  <si>
    <t xml:space="preserve">     其他城乡社区公共设施支出</t>
  </si>
  <si>
    <t xml:space="preserve">   城乡社区环境卫生</t>
  </si>
  <si>
    <t xml:space="preserve">     城乡社区环境卫生</t>
  </si>
  <si>
    <t xml:space="preserve">   建设市场管理与监督</t>
  </si>
  <si>
    <t xml:space="preserve">     建设市场管理与监督</t>
  </si>
  <si>
    <t xml:space="preserve">   其他城乡社区支出</t>
  </si>
  <si>
    <t>2129999</t>
  </si>
  <si>
    <t xml:space="preserve">     其他城乡社区支出</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</si>
  <si>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</si>
  <si>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</si>
  <si>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</si>
  <si>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</si>
  <si>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</si>
  <si>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</si>
  <si>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</si>
  <si>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</si>
  <si>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</si>
  <si>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</si>
  <si>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</si>
  <si>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</si>
  <si>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</si>
  <si>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</si>
  <si>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</si>
  <si>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</si>
  <si>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</si>
  <si>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</si>
  <si>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成品油价格改革对渔业的补贴</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</si>
  <si>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</si>
  <si>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</si>
  <si>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</si>
  <si>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</si>
  <si>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</si>
  <si>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</si>
  <si>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</si>
  <si>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</si>
  <si>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</si>
  <si>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</si>
  <si>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</si>
  <si>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</si>
  <si>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</si>
  <si>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</si>
  <si>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</si>
  <si>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</si>
  <si>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</si>
  <si>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</si>
  <si>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</si>
  <si>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</si>
  <si>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林业草原防灾减灾</t>
  </si>
  <si>
    <t xml:space="preserve">     国家公园</t>
  </si>
  <si>
    <t xml:space="preserve">     草原管理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</si>
  <si>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</si>
  <si>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</si>
  <si>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</si>
  <si>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</si>
  <si>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</si>
  <si>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</si>
  <si>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</si>
  <si>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</si>
  <si>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</si>
  <si>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</si>
  <si>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</si>
  <si>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</si>
  <si>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</si>
  <si>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</si>
  <si>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</si>
  <si>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</si>
  <si>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</si>
  <si>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</si>
  <si>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</si>
  <si>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</si>
  <si>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</si>
  <si>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</si>
  <si>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</si>
  <si>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</si>
  <si>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</si>
  <si>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南水北调</t>
  </si>
  <si>
    <t xml:space="preserve">     政策研究与信息管理</t>
  </si>
  <si>
    <t xml:space="preserve">     工程稽查</t>
  </si>
  <si>
    <t xml:space="preserve">     前期工作</t>
  </si>
  <si>
    <t xml:space="preserve">     南水北调技术推广</t>
  </si>
  <si>
    <t xml:space="preserve">     环境、移民及水资源管理与保护</t>
  </si>
  <si>
    <t xml:space="preserve">     其他南水北调支出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</si>
  <si>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</si>
  <si>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</si>
  <si>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</si>
  <si>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</si>
  <si>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</si>
  <si>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</si>
  <si>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</si>
  <si>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</si>
  <si>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农业综合开发</t>
  </si>
  <si>
    <t xml:space="preserve">     土地治理</t>
  </si>
  <si>
    <t xml:space="preserve">     产业化发展</t>
  </si>
  <si>
    <t xml:space="preserve">     创新示范</t>
  </si>
  <si>
    <t xml:space="preserve">     其他农业综合开发支出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</si>
  <si>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</si>
  <si>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</si>
  <si>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</si>
  <si>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</si>
  <si>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</si>
  <si>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</si>
  <si>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</si>
  <si>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</si>
  <si>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</si>
  <si>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</si>
  <si>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</si>
  <si>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</si>
  <si>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</si>
  <si>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</si>
  <si>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</si>
  <si>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</si>
  <si>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</si>
  <si>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t>
  </si>
  <si>
    <t xml:space="preserve">     化解其他公益性乡村债务支出</t>
  </si>
  <si>
    <t xml:space="preserve">     其他农林水支出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</si>
  <si>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</si>
  <si>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</si>
  <si>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</si>
  <si>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</si>
  <si>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</si>
  <si>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</si>
  <si>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</si>
  <si>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</si>
  <si>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</si>
  <si>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</si>
  <si>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</si>
  <si>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</si>
  <si>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</si>
  <si>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</si>
  <si>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</si>
  <si>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</si>
  <si>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</si>
  <si>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</si>
  <si>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</si>
  <si>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</si>
  <si>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</si>
  <si>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</si>
  <si>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</si>
  <si>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</si>
  <si>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</si>
  <si>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</si>
  <si>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</si>
  <si>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</si>
  <si>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</si>
  <si>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</si>
  <si>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</si>
  <si>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</si>
  <si>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</si>
  <si>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</si>
  <si>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</si>
  <si>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</si>
  <si>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</si>
  <si>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</si>
  <si>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</si>
  <si>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</si>
  <si>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</si>
  <si>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</si>
  <si>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</si>
  <si>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</si>
  <si>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</si>
  <si>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</si>
  <si>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</si>
  <si>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t>
  </si>
  <si>
    <t xml:space="preserve">     公共交通运营补助</t>
  </si>
  <si>
    <t xml:space="preserve">     其他交通运输支出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</si>
  <si>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</si>
  <si>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</si>
  <si>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</si>
  <si>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</si>
  <si>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</si>
  <si>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</si>
  <si>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</si>
  <si>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</si>
  <si>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</si>
  <si>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</si>
  <si>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</si>
  <si>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</si>
  <si>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</si>
  <si>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</si>
  <si>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</si>
  <si>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</si>
  <si>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</si>
  <si>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</si>
  <si>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</si>
  <si>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</si>
  <si>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</si>
  <si>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</si>
  <si>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</si>
  <si>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</si>
  <si>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</si>
  <si>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</si>
  <si>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</si>
  <si>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</si>
  <si>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</si>
  <si>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</si>
  <si>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</si>
  <si>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</si>
  <si>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</si>
  <si>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</si>
  <si>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</si>
  <si>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</si>
  <si>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</si>
  <si>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</si>
  <si>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</si>
  <si>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减免房租补贴</t>
  </si>
  <si>
    <t xml:space="preserve">     其他支持中小企业发展和管理支出</t>
  </si>
  <si>
    <t xml:space="preserve">   其他资源勘探信息等支出</t>
  </si>
  <si>
    <t xml:space="preserve">     黄金事务</t>
  </si>
  <si>
    <t xml:space="preserve">     技术改造支出</t>
  </si>
  <si>
    <t xml:space="preserve">     中药材扶持资金支出</t>
  </si>
  <si>
    <t xml:space="preserve">     重点产业振兴和技术改造项目贷款贴息</t>
  </si>
  <si>
    <t xml:space="preserve">     其他资源勘探信息等支出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</si>
  <si>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</si>
  <si>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</si>
  <si>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</si>
  <si>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</si>
  <si>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</si>
  <si>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</si>
  <si>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</si>
  <si>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</si>
  <si>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</si>
  <si>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t>
  </si>
  <si>
    <t xml:space="preserve">     服务业基础设施建设</t>
  </si>
  <si>
    <t xml:space="preserve">     其他商业服务业等支出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</si>
  <si>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</si>
  <si>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</si>
  <si>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</si>
  <si>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</si>
  <si>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</si>
  <si>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</si>
  <si>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</si>
  <si>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</si>
  <si>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</si>
  <si>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</si>
  <si>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</si>
  <si>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</si>
  <si>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</si>
  <si>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</si>
  <si>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</si>
  <si>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</si>
  <si>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</si>
  <si>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</si>
  <si>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</si>
  <si>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</si>
  <si>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</si>
  <si>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</si>
  <si>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t>
  </si>
  <si>
    <t xml:space="preserve">     重点企业贷款贴息</t>
  </si>
  <si>
    <t>2179999</t>
  </si>
  <si>
    <t xml:space="preserve">     其他金融支出</t>
  </si>
  <si>
    <t xml:space="preserve">   一般公共服务</t>
  </si>
  <si>
    <t xml:space="preserve">   教育</t>
  </si>
  <si>
    <t xml:space="preserve">   文化体育与传媒</t>
  </si>
  <si>
    <t xml:space="preserve">   医疗卫生</t>
  </si>
  <si>
    <t xml:space="preserve">   节能环保</t>
  </si>
  <si>
    <t xml:space="preserve">   农业</t>
  </si>
  <si>
    <t xml:space="preserve">   交通运输</t>
  </si>
  <si>
    <t xml:space="preserve">   住房保障</t>
  </si>
  <si>
    <t xml:space="preserve">   其他支出</t>
  </si>
  <si>
    <t xml:space="preserve">   自然资源事务</t>
  </si>
  <si>
    <t xml:space="preserve">     自然资源规划及管理</t>
  </si>
  <si>
    <t xml:space="preserve">     土地资源调查</t>
  </si>
  <si>
    <t xml:space="preserve">     自然资源利用与保护</t>
  </si>
  <si>
    <t xml:space="preserve">     自然资源社会公益服务</t>
  </si>
  <si>
    <t xml:space="preserve">     自然资源行业业务管理</t>
  </si>
  <si>
    <t xml:space="preserve">     自然资源调查与确权登记</t>
  </si>
  <si>
    <t xml:space="preserve">     国土整治</t>
  </si>
  <si>
    <t xml:space="preserve">     土地资源储备支出</t>
  </si>
  <si>
    <t xml:space="preserve">     地质矿产资源与环境调查</t>
  </si>
  <si>
    <t xml:space="preserve">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</si>
  <si>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</si>
  <si>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</si>
  <si>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</si>
  <si>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</si>
  <si>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</si>
  <si>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</si>
  <si>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</si>
  <si>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</si>
  <si>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</si>
  <si>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</si>
  <si>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</si>
  <si>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</si>
  <si>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</si>
  <si>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</si>
  <si>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海洋管理事务</t>
  </si>
  <si>
    <t xml:space="preserve">     海域使用管理</t>
  </si>
  <si>
    <t xml:space="preserve">     海洋环境保护与监测</t>
  </si>
  <si>
    <t xml:space="preserve">     海洋调查评价</t>
  </si>
  <si>
    <t xml:space="preserve">     海洋权益维护</t>
  </si>
  <si>
    <t xml:space="preserve">     海洋执法监察</t>
  </si>
  <si>
    <t xml:space="preserve">     海洋防灾减灾</t>
  </si>
  <si>
    <t xml:space="preserve">     海洋卫星</t>
  </si>
  <si>
    <t xml:space="preserve">     海洋矿产资源勘探研究</t>
  </si>
  <si>
    <t xml:space="preserve">     海岛和海域保护</t>
  </si>
  <si>
    <t xml:space="preserve">     其他海洋管理事务支出</t>
  </si>
  <si>
    <t xml:space="preserve">   测绘事务</t>
  </si>
  <si>
    <t xml:space="preserve">     基础测绘</t>
  </si>
  <si>
    <t xml:space="preserve">     航空摄影</t>
  </si>
  <si>
    <t xml:space="preserve">     测绘工程建设</t>
  </si>
  <si>
    <t xml:space="preserve">     其他测绘事务支出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</si>
  <si>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</si>
  <si>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</si>
  <si>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</si>
  <si>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</si>
  <si>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</si>
  <si>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</si>
  <si>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</si>
  <si>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</si>
  <si>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</si>
  <si>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</si>
  <si>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</si>
  <si>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</si>
  <si>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t>
  </si>
  <si>
    <t>2209999</t>
  </si>
  <si>
    <t xml:space="preserve">     其他自然资源海洋气象等支出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</si>
  <si>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</si>
  <si>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</si>
  <si>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</si>
  <si>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</si>
  <si>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</si>
  <si>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</si>
  <si>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</si>
  <si>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</si>
  <si>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</si>
  <si>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</si>
  <si>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</si>
  <si>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</si>
  <si>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</si>
  <si>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</si>
  <si>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</si>
  <si>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</si>
  <si>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</si>
  <si>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</si>
  <si>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</si>
  <si>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</si>
  <si>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</si>
  <si>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</si>
  <si>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</si>
  <si>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</si>
  <si>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</si>
  <si>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</si>
  <si>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</si>
  <si>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</si>
  <si>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</si>
  <si>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</si>
  <si>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</si>
  <si>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</si>
  <si>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</si>
  <si>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</si>
  <si>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</si>
  <si>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</si>
  <si>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</si>
  <si>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</si>
  <si>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</si>
  <si>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</si>
  <si>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</si>
  <si>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t>
  </si>
  <si>
    <t xml:space="preserve">     天然铀能源储备</t>
  </si>
  <si>
    <t xml:space="preserve">     煤炭储备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</si>
  <si>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</si>
  <si>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</si>
  <si>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</si>
  <si>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</si>
  <si>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</si>
  <si>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</si>
  <si>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</si>
  <si>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</si>
  <si>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</si>
  <si>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</si>
  <si>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</si>
  <si>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</si>
  <si>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</si>
  <si>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</si>
  <si>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</si>
  <si>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</si>
  <si>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</si>
  <si>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</si>
  <si>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应急物资储备</t>
  </si>
  <si>
    <t xml:space="preserve">     其他重要商品储备支出</t>
  </si>
  <si>
    <t xml:space="preserve">   应急管理事务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</si>
  <si>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</si>
  <si>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</si>
  <si>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</si>
  <si>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</si>
  <si>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</si>
  <si>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</si>
  <si>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其他应急管理支出</t>
  </si>
  <si>
    <t xml:space="preserve">   消防事务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</si>
  <si>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</si>
  <si>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</si>
  <si>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</si>
  <si>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</si>
  <si>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</si>
  <si>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</si>
  <si>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</si>
  <si>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</si>
  <si>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</si>
  <si>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</si>
  <si>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</si>
  <si>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</si>
  <si>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</si>
  <si>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</si>
  <si>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</si>
  <si>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</si>
  <si>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</si>
  <si>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</si>
  <si>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</si>
  <si>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</si>
  <si>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</si>
  <si>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</si>
  <si>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</si>
  <si>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</si>
  <si>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中央自然灾害生活补助</t>
  </si>
  <si>
    <t xml:space="preserve">     地方自然灾害生活补助</t>
  </si>
  <si>
    <t xml:space="preserve">     自然灾害救灾补助</t>
  </si>
  <si>
    <t xml:space="preserve">     自然灾害灾后重建补助</t>
  </si>
  <si>
    <t xml:space="preserve">     其他自然灾害生活救助支出</t>
  </si>
  <si>
    <t xml:space="preserve">   其他灾害防治及应急管理支出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</si>
  <si>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</si>
  <si>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</si>
  <si>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</si>
  <si>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</si>
  <si>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</si>
  <si>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 xml:space="preserve">   地方政府一般债务发行费用支出</t>
  </si>
  <si>
    <t xml:space="preserve">   年初预留</t>
  </si>
  <si>
    <t>表四</t>
  </si>
  <si>
    <t>1030102</t>
  </si>
  <si>
    <t>一、农网还贷资金收入</t>
  </si>
  <si>
    <t>1030129</t>
  </si>
  <si>
    <t>二、国家电影事业发展专项资金收入</t>
  </si>
  <si>
    <t>1030146</t>
  </si>
  <si>
    <t>三、国有土地收益基金收入</t>
  </si>
  <si>
    <t>1030147</t>
  </si>
  <si>
    <t>四、农业土地开发资金收入</t>
  </si>
  <si>
    <t>1030148</t>
  </si>
  <si>
    <t>五、国有土地使用权出让收入</t>
  </si>
  <si>
    <t>103014801</t>
  </si>
  <si>
    <t xml:space="preserve">   土地出让价款收入</t>
  </si>
  <si>
    <t>103014802</t>
  </si>
  <si>
    <t xml:space="preserve">   补缴的土地价款</t>
  </si>
  <si>
    <t>103014803</t>
  </si>
  <si>
    <t xml:space="preserve">   划拨土地收入</t>
  </si>
  <si>
    <t>103014898</t>
  </si>
  <si>
    <t xml:space="preserve">   缴纳新增建设用地土地有偿使用费</t>
  </si>
  <si>
    <t>103014899</t>
  </si>
  <si>
    <t xml:space="preserve">   其他土地出让收入</t>
  </si>
  <si>
    <t>1030150</t>
  </si>
  <si>
    <t>六、大中型水库库区基金收入</t>
  </si>
  <si>
    <t>1030155</t>
  </si>
  <si>
    <t>七、彩票公益金收入</t>
  </si>
  <si>
    <t>103015501</t>
  </si>
  <si>
    <t xml:space="preserve">   福利彩票公益金收入</t>
  </si>
  <si>
    <t>103015502</t>
  </si>
  <si>
    <t xml:space="preserve">   体育彩票公益金收入</t>
  </si>
  <si>
    <t>1030156</t>
  </si>
  <si>
    <t>八、城市基础设施配套费收入</t>
  </si>
  <si>
    <t>1030157</t>
  </si>
  <si>
    <t>九、小型水库移民扶助基金收入</t>
  </si>
  <si>
    <t>1030158</t>
  </si>
  <si>
    <t>十、国家重大水利工程建设基金收入</t>
  </si>
  <si>
    <t>1030159</t>
  </si>
  <si>
    <t>十一、车辆通行费</t>
  </si>
  <si>
    <t>1030178</t>
  </si>
  <si>
    <t>十二、污水处理费收入</t>
  </si>
  <si>
    <t>1030180</t>
  </si>
  <si>
    <t>十三、彩票发行机构和彩票销售机构的业务费用</t>
  </si>
  <si>
    <t>1030199</t>
  </si>
  <si>
    <t>十四、其他政府性基金收入</t>
  </si>
  <si>
    <t>10310</t>
  </si>
  <si>
    <t>十五、专项债券对应项目专项收入</t>
  </si>
  <si>
    <t>政府性基金预算收入</t>
  </si>
  <si>
    <t>地方政府专项债务收入</t>
  </si>
  <si>
    <t xml:space="preserve">   政府性基金补助收入</t>
  </si>
  <si>
    <t>表五</t>
  </si>
  <si>
    <t>一、文化旅游体育与传媒支出</t>
  </si>
  <si>
    <t xml:space="preserve">   国家电影事业发展专项资金安排的支出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</si>
  <si>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</si>
  <si>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</si>
  <si>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</si>
  <si>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</si>
  <si>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</si>
  <si>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</si>
  <si>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</si>
  <si>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</si>
  <si>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</si>
  <si>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 </t>
  </si>
  <si>
    <t xml:space="preserve">     其他旅游发展基金支出 </t>
  </si>
  <si>
    <t xml:space="preserve">   国家电影事业发展专项资金对应专项债务收入安排的支出</t>
  </si>
  <si>
    <t xml:space="preserve">     资助城市影院</t>
  </si>
  <si>
    <t xml:space="preserve">     其他国家电影事业发展专项资金对应专项债务收入支出</t>
  </si>
  <si>
    <t>二、社会保障和就业支出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</si>
  <si>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</si>
  <si>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</si>
  <si>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</si>
  <si>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</si>
  <si>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</si>
  <si>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</si>
  <si>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</si>
  <si>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</si>
  <si>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三、节能环保支出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</si>
  <si>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</si>
  <si>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</si>
  <si>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</si>
  <si>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</si>
  <si>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</si>
  <si>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</si>
  <si>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</si>
  <si>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</si>
  <si>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</si>
  <si>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</si>
  <si>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四、城乡社区支出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</si>
  <si>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</si>
  <si>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</si>
  <si>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</si>
  <si>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</si>
  <si>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</si>
  <si>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</si>
  <si>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</si>
  <si>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</si>
  <si>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</si>
  <si>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</si>
  <si>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</si>
  <si>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</si>
  <si>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</si>
  <si>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</si>
  <si>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</si>
  <si>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</si>
  <si>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</si>
  <si>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</si>
  <si>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</si>
  <si>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</si>
  <si>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</si>
  <si>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</si>
  <si>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</si>
  <si>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</si>
  <si>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</si>
  <si>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t>
  </si>
  <si>
    <t xml:space="preserve">     其他土地储备专项债券收入安排的支出</t>
  </si>
  <si>
    <t xml:space="preserve">   棚户区改造专项债券收入安排的支出</t>
  </si>
  <si>
    <t xml:space="preserve">     其他棚户区改造专项债券收入安排的支出</t>
  </si>
  <si>
    <t xml:space="preserve">   城市基础设施配套费对应专项债务收入安排的支出</t>
  </si>
  <si>
    <t xml:space="preserve">     其他城市基础设施配套费对应专项债务收入安排的支出</t>
  </si>
  <si>
    <t xml:space="preserve">   污水处理费对应专项债务收入安排的支出</t>
  </si>
  <si>
    <t xml:space="preserve">     其他污水处理费对应专项债务收入安排的支出</t>
  </si>
  <si>
    <t xml:space="preserve">   国有土地使用权出让收入对应专项债务收入安排的支出</t>
  </si>
  <si>
    <t xml:space="preserve">     其他国有土地使用权出让收入对应专项债务收入安排的支出</t>
  </si>
  <si>
    <t>五、农林水支出</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</si>
  <si>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</si>
  <si>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</si>
  <si>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</si>
  <si>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</si>
  <si>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</si>
  <si>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</si>
  <si>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</si>
  <si>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</si>
  <si>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三峡后续工作</t>
  </si>
  <si>
    <t xml:space="preserve">     地方重大水利工程建设</t>
  </si>
  <si>
    <t xml:space="preserve">     其他重大水利工程建设基金支出</t>
  </si>
  <si>
    <t xml:space="preserve">   大中型水库库区基金对应专项债务收入安排的支出</t>
  </si>
  <si>
    <t xml:space="preserve">     其他大中型水库库区基金对应专项债务收入支出</t>
  </si>
  <si>
    <t xml:space="preserve">   国家重大水利工程建设基金对应专项债务收入安排的支出</t>
  </si>
  <si>
    <t xml:space="preserve">     三峡工程后续工作</t>
  </si>
  <si>
    <t xml:space="preserve">     其他重大水利工程建设基金对应专项债务收入支出</t>
  </si>
  <si>
    <t>六、交通运输支出</t>
  </si>
  <si>
    <t xml:space="preserve">   海南省高等级公路车辆通行附加费安排的支出</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</si>
  <si>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</si>
  <si>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</si>
  <si>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</si>
  <si>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</si>
  <si>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</si>
  <si>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</si>
  <si>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</si>
  <si>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</si>
  <si>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</si>
  <si>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</si>
  <si>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</si>
  <si>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</si>
  <si>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</si>
  <si>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</si>
  <si>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</si>
  <si>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</si>
  <si>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</si>
  <si>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</si>
  <si>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</si>
  <si>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</si>
  <si>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</si>
  <si>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</si>
  <si>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</si>
  <si>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</si>
  <si>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</si>
  <si>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</si>
  <si>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</si>
  <si>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</si>
  <si>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</si>
  <si>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</si>
  <si>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</si>
  <si>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</si>
  <si>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</si>
  <si>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</si>
  <si>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t>
  </si>
  <si>
    <t xml:space="preserve">     其他海南省高等级公路车辆通行附加费对应专项债务收入安排的支出</t>
  </si>
  <si>
    <t xml:space="preserve">   政府收费公路专项债券收入安排的支出</t>
  </si>
  <si>
    <t xml:space="preserve">     其他政府收费公路专项债券收入安排的支出</t>
  </si>
  <si>
    <t xml:space="preserve">   车辆通行费对应专项债务收入安排的支出</t>
  </si>
  <si>
    <t xml:space="preserve">   港口建设费对应专项债务收入安排的支出</t>
  </si>
  <si>
    <t xml:space="preserve">     其他港口建设费对应专项债务收入安排的支出</t>
  </si>
  <si>
    <t>七、资源勘探信息等支出</t>
  </si>
  <si>
    <t xml:space="preserve">   农网还贷资金支出</t>
  </si>
  <si>
    <t xml:space="preserve">     地方农网还贷资金支出</t>
  </si>
  <si>
    <t xml:space="preserve">     其他农网还贷资金支出</t>
  </si>
  <si>
    <t>八、其他支出</t>
  </si>
  <si>
    <t xml:space="preserve">   其他政府性基金及对应专项债务收入安排的支出</t>
  </si>
  <si>
    <t xml:space="preserve">     其他政府性基金安排的支出</t>
  </si>
  <si>
    <t xml:space="preserve">     其他地方自行试点项目收益专项债券收入安排的支出</t>
  </si>
  <si>
    <t xml:space="preserve">     其他政府性基金债务收入安排的支出</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</si>
  <si>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</si>
  <si>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</si>
  <si>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</si>
  <si>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</si>
  <si>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</si>
  <si>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</si>
  <si>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</si>
  <si>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</si>
  <si>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</si>
  <si>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</si>
  <si>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</si>
  <si>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</si>
  <si>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</si>
  <si>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</si>
  <si>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</si>
  <si>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</si>
  <si>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</si>
  <si>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</si>
  <si>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</si>
  <si>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</si>
  <si>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</si>
  <si>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九、债务付息支出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</si>
  <si>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</si>
  <si>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</si>
  <si>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</si>
  <si>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</si>
  <si>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</si>
  <si>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国有土地收益基金债务付息支出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</si>
  <si>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</si>
  <si>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</si>
  <si>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</si>
  <si>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</si>
  <si>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</si>
  <si>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</si>
  <si>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</si>
  <si>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</si>
  <si>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</si>
  <si>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</si>
  <si>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</si>
  <si>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</si>
  <si>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十、债务发行费用支出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</si>
  <si>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</si>
  <si>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</si>
  <si>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</si>
  <si>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</si>
  <si>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</si>
  <si>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国有土地收益基金债务发行费用支出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</si>
  <si>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</si>
  <si>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</si>
  <si>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</si>
  <si>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</si>
  <si>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</si>
  <si>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</si>
  <si>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</si>
  <si>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</si>
  <si>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</si>
  <si>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</si>
  <si>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</si>
  <si>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</si>
  <si>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十一、抗疫特别国债安排的支出</t>
  </si>
  <si>
    <t xml:space="preserve">  基础设施建设</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</si>
  <si>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</si>
  <si>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</si>
  <si>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</si>
  <si>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</si>
  <si>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</si>
  <si>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</si>
  <si>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</si>
  <si>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</si>
  <si>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</si>
  <si>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</si>
  <si>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</si>
  <si>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</si>
  <si>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</si>
  <si>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减免房租补贴</t>
  </si>
  <si>
    <t xml:space="preserve">    重点企业贷款贴息</t>
  </si>
  <si>
    <t xml:space="preserve">    创业担保贷款贴息</t>
  </si>
  <si>
    <t xml:space="preserve">    援企稳岗补贴</t>
  </si>
  <si>
    <t xml:space="preserve">    困难群众基本生活补助</t>
  </si>
  <si>
    <t xml:space="preserve">    其他抗疫相关支出</t>
  </si>
  <si>
    <t>政府性基金支出</t>
  </si>
  <si>
    <t>230</t>
  </si>
  <si>
    <t>2300402</t>
  </si>
  <si>
    <t xml:space="preserve">   政府性基金上解支出</t>
  </si>
  <si>
    <t>23008</t>
  </si>
  <si>
    <t xml:space="preserve">   调出资金</t>
  </si>
  <si>
    <t>23009</t>
  </si>
  <si>
    <t xml:space="preserve">   年终结余</t>
  </si>
  <si>
    <t>231</t>
  </si>
  <si>
    <t>地方政府专项债务还本支出</t>
  </si>
  <si>
    <t>表六</t>
  </si>
  <si>
    <t xml:space="preserve">  利润收入</t>
  </si>
  <si>
    <t xml:space="preserve">     电力企业利润收入</t>
  </si>
  <si>
    <t xml:space="preserve">     运输企业利润收入</t>
  </si>
  <si>
    <t xml:space="preserve">     投资服务企业利润收入</t>
  </si>
  <si>
    <t xml:space="preserve">     贸易企业利润收入</t>
  </si>
  <si>
    <t xml:space="preserve">     建筑施工企业利润收入</t>
  </si>
  <si>
    <t xml:space="preserve">     房地产企业利润收入</t>
  </si>
  <si>
    <t xml:space="preserve">     建材企业利润收入</t>
  </si>
  <si>
    <t xml:space="preserve">     农林牧渔企业利润收入</t>
  </si>
  <si>
    <t xml:space="preserve">     军工企业利润收入</t>
  </si>
  <si>
    <t xml:space="preserve">     转制科研院所利润收入</t>
  </si>
  <si>
    <t xml:space="preserve">     地质勘查企业利润收入</t>
  </si>
  <si>
    <r>
      <rPr>
        <sz val="14"/>
        <rFont val="宋体"/>
        <charset val="134"/>
      </rPr>
      <t xml:space="preserve">     </t>
    </r>
    <r>
      <rPr>
        <sz val="14"/>
        <rFont val="宋体"/>
        <charset val="134"/>
      </rPr>
      <t>卫生体育福利企业利润收入</t>
    </r>
  </si>
  <si>
    <t xml:space="preserve">     教育文化广播企业利润收入</t>
  </si>
  <si>
    <t xml:space="preserve">     科学研究企业利润收入</t>
  </si>
  <si>
    <t xml:space="preserve">     机关社团所属企业利润收入</t>
  </si>
  <si>
    <t xml:space="preserve">     金融企业利润收入（国资预算）</t>
  </si>
  <si>
    <t xml:space="preserve">     其他国有资本经营预算企业利润收入</t>
  </si>
  <si>
    <t xml:space="preserve">  股利、股息收入</t>
  </si>
  <si>
    <t xml:space="preserve">     国有控股公司股利、股息收入</t>
  </si>
  <si>
    <t xml:space="preserve">     国有参股公司股利、股息收入</t>
  </si>
  <si>
    <t xml:space="preserve">     其他国有资本经营预算企业股利、股息收入</t>
  </si>
  <si>
    <t xml:space="preserve">  产权转让收入</t>
  </si>
  <si>
    <t xml:space="preserve">     国有股权、股份转让收入</t>
  </si>
  <si>
    <t xml:space="preserve">     国有独资企业产权转让收入</t>
  </si>
  <si>
    <t xml:space="preserve">     其他国有资本经营预算企业产权转让收入</t>
  </si>
  <si>
    <t xml:space="preserve">  清算收入</t>
  </si>
  <si>
    <t xml:space="preserve">     国有股权、股份清算收入</t>
  </si>
  <si>
    <t xml:space="preserve">     国有独资企业清算收入</t>
  </si>
  <si>
    <t xml:space="preserve">     其他国有资本经营预算企业清算收入</t>
  </si>
  <si>
    <t xml:space="preserve">  其他国有资本经营预算收入</t>
  </si>
  <si>
    <t>国有资本经营收入</t>
  </si>
  <si>
    <t>上年结转</t>
  </si>
  <si>
    <t>账务调整收入</t>
  </si>
  <si>
    <t>表七</t>
  </si>
  <si>
    <t xml:space="preserve">  解决历史遗留问题及改革成本支出</t>
  </si>
  <si>
    <t xml:space="preserve">    “三供一业”移交补助支出</t>
  </si>
  <si>
    <t xml:space="preserve">    国有企业办职教幼教补助支出</t>
  </si>
  <si>
    <t xml:space="preserve">    国有企业退休人员社会化管理补助支出</t>
  </si>
  <si>
    <t xml:space="preserve">    国有企业改革成本支出</t>
  </si>
  <si>
    <t xml:space="preserve">    其他解决历史遗留问题及改革成本支出</t>
  </si>
  <si>
    <t xml:space="preserve">  国有企业资本金注入</t>
  </si>
  <si>
    <t xml:space="preserve">    国有经济结构调整支出</t>
  </si>
  <si>
    <t xml:space="preserve">    公益性设施投资支出</t>
  </si>
  <si>
    <t xml:space="preserve">    生态环境保护支出</t>
  </si>
  <si>
    <t xml:space="preserve">    其他国有企业资本金注入</t>
  </si>
  <si>
    <t xml:space="preserve">  国有企业政策性补贴</t>
  </si>
  <si>
    <t xml:space="preserve">    国有企业政策性补贴（项）</t>
  </si>
  <si>
    <t xml:space="preserve">  金融国有资本经营预算支出</t>
  </si>
  <si>
    <t xml:space="preserve">  其他金融国有资本经营预算支出</t>
  </si>
  <si>
    <t xml:space="preserve">  其他国有资本经营预算支出</t>
  </si>
  <si>
    <t xml:space="preserve">   其他国有资本经营预算支出（项）</t>
  </si>
  <si>
    <t>国有资本经营支出</t>
  </si>
  <si>
    <t>国有资本经营预算转移支付</t>
  </si>
  <si>
    <t>调出资金</t>
  </si>
  <si>
    <t>结转下年</t>
  </si>
  <si>
    <t>表八</t>
  </si>
  <si>
    <t>一、企业职工基本养老保险基金收入</t>
  </si>
  <si>
    <t xml:space="preserve">    其中：保险费收入</t>
  </si>
  <si>
    <t xml:space="preserve">          利息收入</t>
  </si>
  <si>
    <t xml:space="preserve">          财政补贴收入</t>
  </si>
  <si>
    <t>二、机关事业单位基本养老保险基金收入</t>
  </si>
  <si>
    <t>三、失业保险基金收入</t>
  </si>
  <si>
    <t>四、城镇职工基本医疗保险基金收入</t>
  </si>
  <si>
    <t>五、工伤保险基金收入</t>
  </si>
  <si>
    <t>六、生育保险基金收入</t>
  </si>
  <si>
    <t>七、城乡居民基本养老保险基金收入</t>
  </si>
  <si>
    <t>八、城乡居民基本医疗保险基金收入</t>
  </si>
  <si>
    <t>收入小计</t>
  </si>
  <si>
    <t xml:space="preserve">  其中：保险费收入</t>
  </si>
  <si>
    <t xml:space="preserve">        利息收入</t>
  </si>
  <si>
    <t xml:space="preserve">        财政补贴收入</t>
  </si>
  <si>
    <t>上级补助收入</t>
  </si>
  <si>
    <t>下级上解收入</t>
  </si>
  <si>
    <t>收入合计</t>
  </si>
  <si>
    <t>表九</t>
  </si>
  <si>
    <r>
      <rPr>
        <sz val="14"/>
        <rFont val="MS Serif"/>
        <charset val="134"/>
      </rPr>
      <t xml:space="preserve">    </t>
    </r>
    <r>
      <rPr>
        <sz val="14"/>
        <rFont val="宋体"/>
        <charset val="134"/>
      </rPr>
      <t>单位：万元</t>
    </r>
  </si>
  <si>
    <t>一、企业职工基本养老保险基金支出</t>
  </si>
  <si>
    <t xml:space="preserve">    其中：待遇支出</t>
  </si>
  <si>
    <t>二、机关事业单位基本养老保险基金支出</t>
  </si>
  <si>
    <t>三、失业保险基金支出</t>
  </si>
  <si>
    <t>四、城镇职工基本医疗保险基金支出</t>
  </si>
  <si>
    <t>五、工伤保险基金支出</t>
  </si>
  <si>
    <t>六、生育保险基金支出</t>
  </si>
  <si>
    <t>七、城乡居民基本养老保险基金支出</t>
  </si>
  <si>
    <t>八、城乡居民基本医疗保险基金支出</t>
  </si>
  <si>
    <t>支出小计</t>
  </si>
  <si>
    <t xml:space="preserve">    其中：社会保险待遇支出</t>
  </si>
  <si>
    <t>补助下级支出</t>
  </si>
  <si>
    <t>上解上级支出</t>
  </si>
  <si>
    <t>支出合计</t>
  </si>
  <si>
    <t>表十</t>
  </si>
  <si>
    <r>
      <rPr>
        <sz val="14"/>
        <rFont val="MS Serif"/>
        <charset val="134"/>
      </rPr>
      <t xml:space="preserve">    </t>
    </r>
    <r>
      <rPr>
        <sz val="14"/>
        <color indexed="8"/>
        <rFont val="宋体"/>
        <charset val="134"/>
      </rPr>
      <t>单位：万元</t>
    </r>
  </si>
  <si>
    <t>一、企业职工基本养老保险基金本年收支结余</t>
  </si>
  <si>
    <t xml:space="preserve">    企业职工基本养老保险基金年末滚存结余</t>
  </si>
  <si>
    <t>二、机关事业单位基本养老保险基金本年收支结余</t>
  </si>
  <si>
    <t xml:space="preserve">    机关事业单位基本养老保险基金年末滚存结余</t>
  </si>
  <si>
    <t>三、失业保险基金本年收支结余</t>
  </si>
  <si>
    <t xml:space="preserve">    失业保险基金年末滚存结余</t>
  </si>
  <si>
    <t>四、城镇职工基本医疗保险基金本年收支结余</t>
  </si>
  <si>
    <t xml:space="preserve">    城镇职工基本医疗保险基金年末滚存结余</t>
  </si>
  <si>
    <t>五、工伤保险基金本年收支结余</t>
  </si>
  <si>
    <t xml:space="preserve">    工伤保险基金年末滚存结余</t>
  </si>
  <si>
    <t>六、生育保险基金本年收支结余（或缺口）</t>
  </si>
  <si>
    <t xml:space="preserve">    生育保险基金年末滚存结余</t>
  </si>
  <si>
    <t>七、城乡居民基本养老保险基金本年收支结余</t>
  </si>
  <si>
    <t xml:space="preserve">    居民社会养老保险基金年末滚存结余</t>
  </si>
  <si>
    <t>八、城乡居民基本医疗保险基金本年收支结余</t>
  </si>
  <si>
    <t xml:space="preserve">    居民基本医疗保险基金年末滚存结余</t>
  </si>
  <si>
    <t xml:space="preserve">        本年收支结余</t>
  </si>
  <si>
    <t xml:space="preserve">        年末滚存结余</t>
  </si>
  <si>
    <t>表十一</t>
  </si>
  <si>
    <t>预算数比上年执行数增长%</t>
  </si>
  <si>
    <t>10199</t>
  </si>
  <si>
    <t>表十二</t>
  </si>
  <si>
    <t>一、一般公共服务</t>
  </si>
  <si>
    <t>表十三</t>
  </si>
  <si>
    <t>20101</t>
  </si>
  <si>
    <t>2010101</t>
  </si>
  <si>
    <t>2010102</t>
  </si>
  <si>
    <t>2010103</t>
  </si>
  <si>
    <t>2010104</t>
  </si>
  <si>
    <t>2010105</t>
  </si>
  <si>
    <t>2010106</t>
  </si>
  <si>
    <t>2010107</t>
  </si>
  <si>
    <t>2010108</t>
  </si>
  <si>
    <t>2010109</t>
  </si>
  <si>
    <t>2010150</t>
  </si>
  <si>
    <t>2010199</t>
  </si>
  <si>
    <t>20102</t>
  </si>
  <si>
    <t>2010201</t>
  </si>
  <si>
    <t>2010202</t>
  </si>
  <si>
    <t>2010203</t>
  </si>
  <si>
    <t>2010204</t>
  </si>
  <si>
    <t>2010205</t>
  </si>
  <si>
    <t>2010206</t>
  </si>
  <si>
    <t>2010250</t>
  </si>
  <si>
    <t>2010299</t>
  </si>
  <si>
    <t>20103</t>
  </si>
  <si>
    <t xml:space="preserve">   政府办公厅(室)及相关机构事务</t>
  </si>
  <si>
    <t>2010301</t>
  </si>
  <si>
    <t>2010302</t>
  </si>
  <si>
    <t>2010303</t>
  </si>
  <si>
    <t>2010304</t>
  </si>
  <si>
    <t>2010305</t>
  </si>
  <si>
    <t xml:space="preserve">     专项业务及机关事务管理</t>
  </si>
  <si>
    <t>2010306</t>
  </si>
  <si>
    <t>2010308</t>
  </si>
  <si>
    <t>2010309</t>
  </si>
  <si>
    <t>2010350</t>
  </si>
  <si>
    <t>2010399</t>
  </si>
  <si>
    <t>20104</t>
  </si>
  <si>
    <t>2010401</t>
  </si>
  <si>
    <t>2010402</t>
  </si>
  <si>
    <t>2010403</t>
  </si>
  <si>
    <t>2010404</t>
  </si>
  <si>
    <t>2010405</t>
  </si>
  <si>
    <t>2010406</t>
  </si>
  <si>
    <t>2010407</t>
  </si>
  <si>
    <t>2010408</t>
  </si>
  <si>
    <t>2010450</t>
  </si>
  <si>
    <t>2010499</t>
  </si>
  <si>
    <t>20105</t>
  </si>
  <si>
    <t>2010501</t>
  </si>
  <si>
    <t>2010502</t>
  </si>
  <si>
    <t>2010503</t>
  </si>
  <si>
    <t>2010504</t>
  </si>
  <si>
    <t>2010505</t>
  </si>
  <si>
    <t>2010506</t>
  </si>
  <si>
    <t>2010507</t>
  </si>
  <si>
    <t>2010508</t>
  </si>
  <si>
    <t>2010550</t>
  </si>
  <si>
    <t>2010599</t>
  </si>
  <si>
    <t>20106</t>
  </si>
  <si>
    <t>2010601</t>
  </si>
  <si>
    <t>2010602</t>
  </si>
  <si>
    <t>2010603</t>
  </si>
  <si>
    <t>2010604</t>
  </si>
  <si>
    <t>2010605</t>
  </si>
  <si>
    <t>2010606</t>
  </si>
  <si>
    <t>2010607</t>
  </si>
  <si>
    <t>2010608</t>
  </si>
  <si>
    <t>2010650</t>
  </si>
  <si>
    <t>2010699</t>
  </si>
  <si>
    <t>20107</t>
  </si>
  <si>
    <t>2010701</t>
  </si>
  <si>
    <t>2010702</t>
  </si>
  <si>
    <t>2010703</t>
  </si>
  <si>
    <t>2010704</t>
  </si>
  <si>
    <t>2010705</t>
  </si>
  <si>
    <t>2010706</t>
  </si>
  <si>
    <t>2010707</t>
  </si>
  <si>
    <t>2010708</t>
  </si>
  <si>
    <t>2010709</t>
  </si>
  <si>
    <t xml:space="preserve">     税收业务</t>
  </si>
  <si>
    <t>2010750</t>
  </si>
  <si>
    <t>2010799</t>
  </si>
  <si>
    <t>20108</t>
  </si>
  <si>
    <t>2010801</t>
  </si>
  <si>
    <t>2010802</t>
  </si>
  <si>
    <t>2010803</t>
  </si>
  <si>
    <t>2010804</t>
  </si>
  <si>
    <t>2010805</t>
  </si>
  <si>
    <t>2010806</t>
  </si>
  <si>
    <t>2010850</t>
  </si>
  <si>
    <t>2010899</t>
  </si>
  <si>
    <t>20109</t>
  </si>
  <si>
    <t>2010901</t>
  </si>
  <si>
    <t>2010902</t>
  </si>
  <si>
    <t>2010903</t>
  </si>
  <si>
    <t>2010905</t>
  </si>
  <si>
    <t>2010907</t>
  </si>
  <si>
    <t>2010908</t>
  </si>
  <si>
    <t>2010909</t>
  </si>
  <si>
    <t>2010910</t>
  </si>
  <si>
    <t>2010911</t>
  </si>
  <si>
    <t>2010912</t>
  </si>
  <si>
    <t>2010950</t>
  </si>
  <si>
    <t>2010999</t>
  </si>
  <si>
    <t>20110</t>
  </si>
  <si>
    <t>2011001</t>
  </si>
  <si>
    <t>2011002</t>
  </si>
  <si>
    <t>2011003</t>
  </si>
  <si>
    <t>2011004</t>
  </si>
  <si>
    <t>2011005</t>
  </si>
  <si>
    <t>2011007</t>
  </si>
  <si>
    <t>2011008</t>
  </si>
  <si>
    <t>2011050</t>
  </si>
  <si>
    <t>2011099</t>
  </si>
  <si>
    <t>20111</t>
  </si>
  <si>
    <t>2011101</t>
  </si>
  <si>
    <t>2011102</t>
  </si>
  <si>
    <t>2011103</t>
  </si>
  <si>
    <t>2011104</t>
  </si>
  <si>
    <t>2011105</t>
  </si>
  <si>
    <t>2011106</t>
  </si>
  <si>
    <t>2011150</t>
  </si>
  <si>
    <t>2011199</t>
  </si>
  <si>
    <t>20113</t>
  </si>
  <si>
    <t>2011301</t>
  </si>
  <si>
    <t>2011302</t>
  </si>
  <si>
    <t>2011303</t>
  </si>
  <si>
    <t>2011304</t>
  </si>
  <si>
    <t>2011305</t>
  </si>
  <si>
    <t>2011306</t>
  </si>
  <si>
    <t>2011307</t>
  </si>
  <si>
    <t>2011308</t>
  </si>
  <si>
    <t>2011350</t>
  </si>
  <si>
    <t>2011399</t>
  </si>
  <si>
    <t>20114</t>
  </si>
  <si>
    <t>2011401</t>
  </si>
  <si>
    <t>2011402</t>
  </si>
  <si>
    <t>2011403</t>
  </si>
  <si>
    <t>2011404</t>
  </si>
  <si>
    <t>2011405</t>
  </si>
  <si>
    <t xml:space="preserve">     产权战略与规划</t>
  </si>
  <si>
    <t>2011406</t>
  </si>
  <si>
    <t>2011408</t>
  </si>
  <si>
    <t xml:space="preserve">     国际合作与交流</t>
  </si>
  <si>
    <t>2011409</t>
  </si>
  <si>
    <t>2011410</t>
  </si>
  <si>
    <t>2011411</t>
  </si>
  <si>
    <t>2011450</t>
  </si>
  <si>
    <t>2011499</t>
  </si>
  <si>
    <t>20123</t>
  </si>
  <si>
    <t>2012301</t>
  </si>
  <si>
    <t>2012302</t>
  </si>
  <si>
    <t>2012303</t>
  </si>
  <si>
    <t>2012304</t>
  </si>
  <si>
    <t>2012350</t>
  </si>
  <si>
    <t>2012399</t>
  </si>
  <si>
    <t>20125</t>
  </si>
  <si>
    <t>2012501</t>
  </si>
  <si>
    <t>2012502</t>
  </si>
  <si>
    <t>2012503</t>
  </si>
  <si>
    <t>2012504</t>
  </si>
  <si>
    <t>2012505</t>
  </si>
  <si>
    <t>2012550</t>
  </si>
  <si>
    <t>2012599</t>
  </si>
  <si>
    <t>20126</t>
  </si>
  <si>
    <t>2012601</t>
  </si>
  <si>
    <t>2012602</t>
  </si>
  <si>
    <t>2012603</t>
  </si>
  <si>
    <t>2012604</t>
  </si>
  <si>
    <t>2012699</t>
  </si>
  <si>
    <t>20128</t>
  </si>
  <si>
    <t>2012801</t>
  </si>
  <si>
    <t>2012802</t>
  </si>
  <si>
    <t>2012803</t>
  </si>
  <si>
    <t>2012804</t>
  </si>
  <si>
    <t>2012850</t>
  </si>
  <si>
    <t>2012899</t>
  </si>
  <si>
    <t>20129</t>
  </si>
  <si>
    <t>2012901</t>
  </si>
  <si>
    <t>2012902</t>
  </si>
  <si>
    <t>2012903</t>
  </si>
  <si>
    <t>2012950</t>
  </si>
  <si>
    <t>2012999</t>
  </si>
  <si>
    <t>20131</t>
  </si>
  <si>
    <t>2013101</t>
  </si>
  <si>
    <t>2013102</t>
  </si>
  <si>
    <t>2013103</t>
  </si>
  <si>
    <t>2013105</t>
  </si>
  <si>
    <t>2013150</t>
  </si>
  <si>
    <t>2013199</t>
  </si>
  <si>
    <t>20132</t>
  </si>
  <si>
    <t>2013201</t>
  </si>
  <si>
    <t>2013202</t>
  </si>
  <si>
    <t>2013203</t>
  </si>
  <si>
    <t>2013204</t>
  </si>
  <si>
    <t>2013250</t>
  </si>
  <si>
    <t>2013299</t>
  </si>
  <si>
    <t>20133</t>
  </si>
  <si>
    <t>2013301</t>
  </si>
  <si>
    <t>2013302</t>
  </si>
  <si>
    <t>2013303</t>
  </si>
  <si>
    <t>2013304</t>
  </si>
  <si>
    <t>2013350</t>
  </si>
  <si>
    <t>2013399</t>
  </si>
  <si>
    <t>20134</t>
  </si>
  <si>
    <t>2013401</t>
  </si>
  <si>
    <t>2013402</t>
  </si>
  <si>
    <t>2013403</t>
  </si>
  <si>
    <t>2013404</t>
  </si>
  <si>
    <t>2013405</t>
  </si>
  <si>
    <t>2013450</t>
  </si>
  <si>
    <t>2013499</t>
  </si>
  <si>
    <t>20135</t>
  </si>
  <si>
    <t>2013501</t>
  </si>
  <si>
    <t>2013502</t>
  </si>
  <si>
    <t>2013503</t>
  </si>
  <si>
    <t>2013550</t>
  </si>
  <si>
    <t>2013599</t>
  </si>
  <si>
    <t>20136</t>
  </si>
  <si>
    <t>2013601</t>
  </si>
  <si>
    <t>2013602</t>
  </si>
  <si>
    <t>2013603</t>
  </si>
  <si>
    <t>2013650</t>
  </si>
  <si>
    <t>2013699</t>
  </si>
  <si>
    <t>20137</t>
  </si>
  <si>
    <t>2013701</t>
  </si>
  <si>
    <t>2013702</t>
  </si>
  <si>
    <t>2013703</t>
  </si>
  <si>
    <t>2013704</t>
  </si>
  <si>
    <t>2013750</t>
  </si>
  <si>
    <t>2013799</t>
  </si>
  <si>
    <t>20138</t>
  </si>
  <si>
    <t>2013801</t>
  </si>
  <si>
    <t>2013802</t>
  </si>
  <si>
    <t>2013803</t>
  </si>
  <si>
    <t>2013804</t>
  </si>
  <si>
    <t>2013805</t>
  </si>
  <si>
    <t>2013808</t>
  </si>
  <si>
    <t>2013810</t>
  </si>
  <si>
    <t>2013812</t>
  </si>
  <si>
    <t>2013813</t>
  </si>
  <si>
    <t>2013814</t>
  </si>
  <si>
    <t>2013815</t>
  </si>
  <si>
    <t>2013816</t>
  </si>
  <si>
    <t>2013850</t>
  </si>
  <si>
    <t>2013899</t>
  </si>
  <si>
    <t>20199</t>
  </si>
  <si>
    <t>2019901</t>
  </si>
  <si>
    <t>2019999</t>
  </si>
  <si>
    <t>20205</t>
  </si>
  <si>
    <t>20299</t>
  </si>
  <si>
    <t>20301</t>
  </si>
  <si>
    <t>2030101</t>
  </si>
  <si>
    <t>20304</t>
  </si>
  <si>
    <t xml:space="preserve">   国防科研事业</t>
  </si>
  <si>
    <t>2030401</t>
  </si>
  <si>
    <t>20305</t>
  </si>
  <si>
    <t xml:space="preserve">   专项工程</t>
  </si>
  <si>
    <t>2030501</t>
  </si>
  <si>
    <t>20306</t>
  </si>
  <si>
    <t>2030601</t>
  </si>
  <si>
    <t>2030602</t>
  </si>
  <si>
    <t>2030603</t>
  </si>
  <si>
    <t>2030604</t>
  </si>
  <si>
    <t>2030605</t>
  </si>
  <si>
    <t>2030606</t>
  </si>
  <si>
    <t>2030607</t>
  </si>
  <si>
    <t>2030608</t>
  </si>
  <si>
    <t>2030699</t>
  </si>
  <si>
    <t>20399</t>
  </si>
  <si>
    <t>20401</t>
  </si>
  <si>
    <t>2040101</t>
  </si>
  <si>
    <t>2040199</t>
  </si>
  <si>
    <t>20402</t>
  </si>
  <si>
    <t>2040201</t>
  </si>
  <si>
    <t>2040202</t>
  </si>
  <si>
    <t>2040203</t>
  </si>
  <si>
    <t>2040219</t>
  </si>
  <si>
    <t>2040220</t>
  </si>
  <si>
    <t>2040221</t>
  </si>
  <si>
    <t>2040222</t>
  </si>
  <si>
    <t>2040223</t>
  </si>
  <si>
    <t>2040250</t>
  </si>
  <si>
    <t>2040299</t>
  </si>
  <si>
    <t>20403</t>
  </si>
  <si>
    <t>2040301</t>
  </si>
  <si>
    <t>2040302</t>
  </si>
  <si>
    <t>2040303</t>
  </si>
  <si>
    <t>2040304</t>
  </si>
  <si>
    <t>2040350</t>
  </si>
  <si>
    <t>2040399</t>
  </si>
  <si>
    <t>20404</t>
  </si>
  <si>
    <t>2040401</t>
  </si>
  <si>
    <t>2040402</t>
  </si>
  <si>
    <t>2040403</t>
  </si>
  <si>
    <t>2040409</t>
  </si>
  <si>
    <t>2040410</t>
  </si>
  <si>
    <t>2040450</t>
  </si>
  <si>
    <t>2040499</t>
  </si>
  <si>
    <t>20405</t>
  </si>
  <si>
    <t>2040501</t>
  </si>
  <si>
    <t>2040502</t>
  </si>
  <si>
    <t>2040503</t>
  </si>
  <si>
    <t>2040504</t>
  </si>
  <si>
    <t>2040505</t>
  </si>
  <si>
    <t>2040506</t>
  </si>
  <si>
    <t>2040550</t>
  </si>
  <si>
    <t>2040599</t>
  </si>
  <si>
    <t>20406</t>
  </si>
  <si>
    <t>2040601</t>
  </si>
  <si>
    <t>2040602</t>
  </si>
  <si>
    <t>2040603</t>
  </si>
  <si>
    <t>2040604</t>
  </si>
  <si>
    <t>2040605</t>
  </si>
  <si>
    <t>2040606</t>
  </si>
  <si>
    <t xml:space="preserve">     律师管理</t>
  </si>
  <si>
    <t>2040607</t>
  </si>
  <si>
    <t xml:space="preserve">     公共法律服务</t>
  </si>
  <si>
    <t>2040608</t>
  </si>
  <si>
    <t>2040609</t>
  </si>
  <si>
    <t>2040610</t>
  </si>
  <si>
    <t>2040611</t>
  </si>
  <si>
    <t>2040612</t>
  </si>
  <si>
    <t>2040613</t>
  </si>
  <si>
    <t>2040650</t>
  </si>
  <si>
    <t>2040699</t>
  </si>
  <si>
    <t>20407</t>
  </si>
  <si>
    <t>2040701</t>
  </si>
  <si>
    <t>2040702</t>
  </si>
  <si>
    <t>2040703</t>
  </si>
  <si>
    <t>2040704</t>
  </si>
  <si>
    <t>2040705</t>
  </si>
  <si>
    <t>2040706</t>
  </si>
  <si>
    <t>2040707</t>
  </si>
  <si>
    <t>2040750</t>
  </si>
  <si>
    <t>2040799</t>
  </si>
  <si>
    <t>20408</t>
  </si>
  <si>
    <t>2040801</t>
  </si>
  <si>
    <t>2040802</t>
  </si>
  <si>
    <t>2040803</t>
  </si>
  <si>
    <t>2040804</t>
  </si>
  <si>
    <t>2040805</t>
  </si>
  <si>
    <t>2040806</t>
  </si>
  <si>
    <t>2040807</t>
  </si>
  <si>
    <t>2040850</t>
  </si>
  <si>
    <t>2040899</t>
  </si>
  <si>
    <t>20409</t>
  </si>
  <si>
    <t>2040901</t>
  </si>
  <si>
    <t>2040902</t>
  </si>
  <si>
    <t>2040903</t>
  </si>
  <si>
    <t>2040904</t>
  </si>
  <si>
    <t>2040905</t>
  </si>
  <si>
    <t>2040950</t>
  </si>
  <si>
    <t>2040999</t>
  </si>
  <si>
    <t>20410</t>
  </si>
  <si>
    <t>2041001</t>
  </si>
  <si>
    <t>2041002</t>
  </si>
  <si>
    <t>2041006</t>
  </si>
  <si>
    <t>2041007</t>
  </si>
  <si>
    <t>2041099</t>
  </si>
  <si>
    <t>20499</t>
  </si>
  <si>
    <t xml:space="preserve">     国家司法救助支出</t>
  </si>
  <si>
    <t>20501</t>
  </si>
  <si>
    <t>2050101</t>
  </si>
  <si>
    <t>2050102</t>
  </si>
  <si>
    <t>2050103</t>
  </si>
  <si>
    <t>2050199</t>
  </si>
  <si>
    <t>20502</t>
  </si>
  <si>
    <t>2050201</t>
  </si>
  <si>
    <t>2050202</t>
  </si>
  <si>
    <t>2050203</t>
  </si>
  <si>
    <t>2050204</t>
  </si>
  <si>
    <t>2050205</t>
  </si>
  <si>
    <t>2050206</t>
  </si>
  <si>
    <t>2050207</t>
  </si>
  <si>
    <t>2050299</t>
  </si>
  <si>
    <t>20503</t>
  </si>
  <si>
    <t>2050301</t>
  </si>
  <si>
    <t>2050302</t>
  </si>
  <si>
    <t>2050303</t>
  </si>
  <si>
    <t>2050305</t>
  </si>
  <si>
    <t>2050399</t>
  </si>
  <si>
    <t>20504</t>
  </si>
  <si>
    <t>2050401</t>
  </si>
  <si>
    <t>2050402</t>
  </si>
  <si>
    <t>2050403</t>
  </si>
  <si>
    <t>2050404</t>
  </si>
  <si>
    <t>2050499</t>
  </si>
  <si>
    <t>20505</t>
  </si>
  <si>
    <t>2050501</t>
  </si>
  <si>
    <t>2050502</t>
  </si>
  <si>
    <t>2050599</t>
  </si>
  <si>
    <t>20506</t>
  </si>
  <si>
    <t>2050601</t>
  </si>
  <si>
    <t>2050602</t>
  </si>
  <si>
    <t>2050699</t>
  </si>
  <si>
    <t>20507</t>
  </si>
  <si>
    <t>2050701</t>
  </si>
  <si>
    <t>2050702</t>
  </si>
  <si>
    <t>2050799</t>
  </si>
  <si>
    <t>20508</t>
  </si>
  <si>
    <t>2050801</t>
  </si>
  <si>
    <t>2050802</t>
  </si>
  <si>
    <t>2050803</t>
  </si>
  <si>
    <t>2050804</t>
  </si>
  <si>
    <t>2050899</t>
  </si>
  <si>
    <t>20509</t>
  </si>
  <si>
    <t>2050901</t>
  </si>
  <si>
    <t>2050902</t>
  </si>
  <si>
    <t>2050903</t>
  </si>
  <si>
    <t>2050904</t>
  </si>
  <si>
    <t>2050905</t>
  </si>
  <si>
    <t>2050999</t>
  </si>
  <si>
    <t>20599</t>
  </si>
  <si>
    <t xml:space="preserve">      其他教育支出</t>
  </si>
  <si>
    <t>20601</t>
  </si>
  <si>
    <t>2060101</t>
  </si>
  <si>
    <t>2060102</t>
  </si>
  <si>
    <t>2060103</t>
  </si>
  <si>
    <t>2060199</t>
  </si>
  <si>
    <t>20602</t>
  </si>
  <si>
    <t>2060201</t>
  </si>
  <si>
    <t>2060203</t>
  </si>
  <si>
    <t>2060204</t>
  </si>
  <si>
    <t>2060205</t>
  </si>
  <si>
    <t>2060206</t>
  </si>
  <si>
    <t>2060207</t>
  </si>
  <si>
    <t xml:space="preserve">     科技人才队伍建设</t>
  </si>
  <si>
    <t>2060299</t>
  </si>
  <si>
    <t>20603</t>
  </si>
  <si>
    <t>2060301</t>
  </si>
  <si>
    <t>2060302</t>
  </si>
  <si>
    <t>2060303</t>
  </si>
  <si>
    <t>2060304</t>
  </si>
  <si>
    <t>2060399</t>
  </si>
  <si>
    <t>20604</t>
  </si>
  <si>
    <t>2060401</t>
  </si>
  <si>
    <t>2060404</t>
  </si>
  <si>
    <t xml:space="preserve">     共性技术研究与开发</t>
  </si>
  <si>
    <t>2060499</t>
  </si>
  <si>
    <t>20605</t>
  </si>
  <si>
    <t>2060501</t>
  </si>
  <si>
    <t>2060502</t>
  </si>
  <si>
    <t>2060503</t>
  </si>
  <si>
    <t>2060599</t>
  </si>
  <si>
    <t>20606</t>
  </si>
  <si>
    <t>2060601</t>
  </si>
  <si>
    <t>2060602</t>
  </si>
  <si>
    <t>2060603</t>
  </si>
  <si>
    <t>2060699</t>
  </si>
  <si>
    <t>20607</t>
  </si>
  <si>
    <t>2060701</t>
  </si>
  <si>
    <t>2060702</t>
  </si>
  <si>
    <t>2060703</t>
  </si>
  <si>
    <t>2060704</t>
  </si>
  <si>
    <t>2060705</t>
  </si>
  <si>
    <t>2060799</t>
  </si>
  <si>
    <t>20608</t>
  </si>
  <si>
    <t>2060801</t>
  </si>
  <si>
    <t>2060802</t>
  </si>
  <si>
    <t>2060899</t>
  </si>
  <si>
    <t>20609</t>
  </si>
  <si>
    <t>2060901</t>
  </si>
  <si>
    <t>2060902</t>
  </si>
  <si>
    <t>2060999</t>
  </si>
  <si>
    <t>20699</t>
  </si>
  <si>
    <t>2069901</t>
  </si>
  <si>
    <t>2069902</t>
  </si>
  <si>
    <t>2069903</t>
  </si>
  <si>
    <t>2069999</t>
  </si>
  <si>
    <t>20701</t>
  </si>
  <si>
    <t>2070101</t>
  </si>
  <si>
    <t>2070102</t>
  </si>
  <si>
    <t>2070103</t>
  </si>
  <si>
    <t>2070104</t>
  </si>
  <si>
    <t>2070105</t>
  </si>
  <si>
    <t>2070106</t>
  </si>
  <si>
    <t>2070107</t>
  </si>
  <si>
    <t>2070108</t>
  </si>
  <si>
    <t>2070109</t>
  </si>
  <si>
    <t>2070110</t>
  </si>
  <si>
    <t>2070111</t>
  </si>
  <si>
    <t>2070112</t>
  </si>
  <si>
    <t>2070113</t>
  </si>
  <si>
    <t>2070114</t>
  </si>
  <si>
    <t>2070199</t>
  </si>
  <si>
    <t>20702</t>
  </si>
  <si>
    <t>2070201</t>
  </si>
  <si>
    <t>2070202</t>
  </si>
  <si>
    <t>2070203</t>
  </si>
  <si>
    <t>2070204</t>
  </si>
  <si>
    <t>2070205</t>
  </si>
  <si>
    <t>2070206</t>
  </si>
  <si>
    <t>2070299</t>
  </si>
  <si>
    <t>20703</t>
  </si>
  <si>
    <t>2070301</t>
  </si>
  <si>
    <t>2070302</t>
  </si>
  <si>
    <t>2070303</t>
  </si>
  <si>
    <t>2070304</t>
  </si>
  <si>
    <t>2070305</t>
  </si>
  <si>
    <t>2070306</t>
  </si>
  <si>
    <t>2070307</t>
  </si>
  <si>
    <t>2070308</t>
  </si>
  <si>
    <t>2070309</t>
  </si>
  <si>
    <t>2070399</t>
  </si>
  <si>
    <t>20706</t>
  </si>
  <si>
    <t>2070601</t>
  </si>
  <si>
    <t>2070602</t>
  </si>
  <si>
    <t>2070603</t>
  </si>
  <si>
    <t>2070604</t>
  </si>
  <si>
    <t>2070605</t>
  </si>
  <si>
    <t>2070606</t>
  </si>
  <si>
    <t>2070607</t>
  </si>
  <si>
    <t>2070699</t>
  </si>
  <si>
    <t>20708</t>
  </si>
  <si>
    <t>2070801</t>
  </si>
  <si>
    <t>2070802</t>
  </si>
  <si>
    <t>2070803</t>
  </si>
  <si>
    <t>2070804</t>
  </si>
  <si>
    <t>2070805</t>
  </si>
  <si>
    <t>2070806</t>
  </si>
  <si>
    <t>2070807</t>
  </si>
  <si>
    <t xml:space="preserve">     传输发射</t>
  </si>
  <si>
    <t>2070808</t>
  </si>
  <si>
    <t xml:space="preserve">     广播电视事务</t>
  </si>
  <si>
    <t>2070899</t>
  </si>
  <si>
    <t>20799</t>
  </si>
  <si>
    <t>2079902</t>
  </si>
  <si>
    <t>2079903</t>
  </si>
  <si>
    <t>2079999</t>
  </si>
  <si>
    <t>20801</t>
  </si>
  <si>
    <t>2080101</t>
  </si>
  <si>
    <t>2080102</t>
  </si>
  <si>
    <t>2080103</t>
  </si>
  <si>
    <t>2080104</t>
  </si>
  <si>
    <t>2080105</t>
  </si>
  <si>
    <t>2080106</t>
  </si>
  <si>
    <t>2080107</t>
  </si>
  <si>
    <t>2080108</t>
  </si>
  <si>
    <t>2080109</t>
  </si>
  <si>
    <t>2080110</t>
  </si>
  <si>
    <t>2080111</t>
  </si>
  <si>
    <t>2080112</t>
  </si>
  <si>
    <t>2080199</t>
  </si>
  <si>
    <t>20802</t>
  </si>
  <si>
    <t>2080201</t>
  </si>
  <si>
    <t>2080202</t>
  </si>
  <si>
    <t>2080203</t>
  </si>
  <si>
    <t>2080206</t>
  </si>
  <si>
    <t>2080207</t>
  </si>
  <si>
    <t>2080208</t>
  </si>
  <si>
    <t>2080299</t>
  </si>
  <si>
    <t>20804</t>
  </si>
  <si>
    <t>2080402</t>
  </si>
  <si>
    <t>20805</t>
  </si>
  <si>
    <t>2080501</t>
  </si>
  <si>
    <t>2080502</t>
  </si>
  <si>
    <t>2080503</t>
  </si>
  <si>
    <t>2080505</t>
  </si>
  <si>
    <t>2080506</t>
  </si>
  <si>
    <t>2080507</t>
  </si>
  <si>
    <t xml:space="preserve">     对机关事业单位职业年金的补助</t>
  </si>
  <si>
    <t>2080599</t>
  </si>
  <si>
    <t>20806</t>
  </si>
  <si>
    <t>2080601</t>
  </si>
  <si>
    <t>2080602</t>
  </si>
  <si>
    <t>2080699</t>
  </si>
  <si>
    <t>20807</t>
  </si>
  <si>
    <t>2080701</t>
  </si>
  <si>
    <t>2080702</t>
  </si>
  <si>
    <t>2080704</t>
  </si>
  <si>
    <t>2080705</t>
  </si>
  <si>
    <t>2080709</t>
  </si>
  <si>
    <t>2080711</t>
  </si>
  <si>
    <t>2080712</t>
  </si>
  <si>
    <t>2080713</t>
  </si>
  <si>
    <t xml:space="preserve">     促进创业补贴</t>
  </si>
  <si>
    <t>2080799</t>
  </si>
  <si>
    <t>20808</t>
  </si>
  <si>
    <t>2080801</t>
  </si>
  <si>
    <t>2080802</t>
  </si>
  <si>
    <t>2080803</t>
  </si>
  <si>
    <t>2080804</t>
  </si>
  <si>
    <t>2080805</t>
  </si>
  <si>
    <t>2080806</t>
  </si>
  <si>
    <t>2080899</t>
  </si>
  <si>
    <t>20809</t>
  </si>
  <si>
    <t>2080901</t>
  </si>
  <si>
    <t>2080902</t>
  </si>
  <si>
    <t>2080903</t>
  </si>
  <si>
    <t>2080904</t>
  </si>
  <si>
    <t>2080905</t>
  </si>
  <si>
    <t>2080999</t>
  </si>
  <si>
    <t>20810</t>
  </si>
  <si>
    <t>2081001</t>
  </si>
  <si>
    <t>2081002</t>
  </si>
  <si>
    <t>2081003</t>
  </si>
  <si>
    <t>2081004</t>
  </si>
  <si>
    <t>2081005</t>
  </si>
  <si>
    <t>2081006</t>
  </si>
  <si>
    <t>2081099</t>
  </si>
  <si>
    <t>20811</t>
  </si>
  <si>
    <t>2081101</t>
  </si>
  <si>
    <t>2081102</t>
  </si>
  <si>
    <t>2081103</t>
  </si>
  <si>
    <t>2081104</t>
  </si>
  <si>
    <t>2081105</t>
  </si>
  <si>
    <t>2081106</t>
  </si>
  <si>
    <t>2081107</t>
  </si>
  <si>
    <t>2081199</t>
  </si>
  <si>
    <t>20816</t>
  </si>
  <si>
    <t>2081601</t>
  </si>
  <si>
    <t>2081602</t>
  </si>
  <si>
    <t>2081603</t>
  </si>
  <si>
    <t>2081699</t>
  </si>
  <si>
    <t>20819</t>
  </si>
  <si>
    <t>2081901</t>
  </si>
  <si>
    <t>2081902</t>
  </si>
  <si>
    <t>20820</t>
  </si>
  <si>
    <t>2082001</t>
  </si>
  <si>
    <t>2082002</t>
  </si>
  <si>
    <t>20821</t>
  </si>
  <si>
    <t>2082101</t>
  </si>
  <si>
    <t>2082102</t>
  </si>
  <si>
    <t>20824</t>
  </si>
  <si>
    <t>2082401</t>
  </si>
  <si>
    <t>2082402</t>
  </si>
  <si>
    <t>20825</t>
  </si>
  <si>
    <t>2082501</t>
  </si>
  <si>
    <t>2082502</t>
  </si>
  <si>
    <t>20826</t>
  </si>
  <si>
    <t>2082601</t>
  </si>
  <si>
    <t>2082602</t>
  </si>
  <si>
    <t>2082699</t>
  </si>
  <si>
    <t>20827</t>
  </si>
  <si>
    <t>2082701</t>
  </si>
  <si>
    <t>2082702</t>
  </si>
  <si>
    <t>2082703</t>
  </si>
  <si>
    <t>2082799</t>
  </si>
  <si>
    <t>20828</t>
  </si>
  <si>
    <t>2082801</t>
  </si>
  <si>
    <t>2082802</t>
  </si>
  <si>
    <t>2082803</t>
  </si>
  <si>
    <t>2082804</t>
  </si>
  <si>
    <t>2082805</t>
  </si>
  <si>
    <t>2082850</t>
  </si>
  <si>
    <t>2082899</t>
  </si>
  <si>
    <t>20830</t>
  </si>
  <si>
    <t>2083001</t>
  </si>
  <si>
    <t>2083099</t>
  </si>
  <si>
    <t>20899</t>
  </si>
  <si>
    <t>21001</t>
  </si>
  <si>
    <t>2100101</t>
  </si>
  <si>
    <t>2100102</t>
  </si>
  <si>
    <t>2100103</t>
  </si>
  <si>
    <t>2100199</t>
  </si>
  <si>
    <t>21002</t>
  </si>
  <si>
    <t>2100201</t>
  </si>
  <si>
    <t>2100202</t>
  </si>
  <si>
    <t>2100203</t>
  </si>
  <si>
    <t>2100204</t>
  </si>
  <si>
    <t>2100205</t>
  </si>
  <si>
    <t>2100206</t>
  </si>
  <si>
    <t>2100207</t>
  </si>
  <si>
    <t>2100208</t>
  </si>
  <si>
    <t>2100209</t>
  </si>
  <si>
    <t>2100210</t>
  </si>
  <si>
    <t>2100211</t>
  </si>
  <si>
    <t>2100212</t>
  </si>
  <si>
    <t>2100299</t>
  </si>
  <si>
    <t>21003</t>
  </si>
  <si>
    <t>2100301</t>
  </si>
  <si>
    <t>2100302</t>
  </si>
  <si>
    <t>2100399</t>
  </si>
  <si>
    <t>21004</t>
  </si>
  <si>
    <t>2100401</t>
  </si>
  <si>
    <t>2100402</t>
  </si>
  <si>
    <t>2100403</t>
  </si>
  <si>
    <t>2100404</t>
  </si>
  <si>
    <t>2100405</t>
  </si>
  <si>
    <t>2100406</t>
  </si>
  <si>
    <t>2100407</t>
  </si>
  <si>
    <t>2100408</t>
  </si>
  <si>
    <t>2100409</t>
  </si>
  <si>
    <t>2100410</t>
  </si>
  <si>
    <t>2100499</t>
  </si>
  <si>
    <t>21006</t>
  </si>
  <si>
    <t>2100601</t>
  </si>
  <si>
    <t>2100699</t>
  </si>
  <si>
    <t>21007</t>
  </si>
  <si>
    <t>2100716</t>
  </si>
  <si>
    <t>2100717</t>
  </si>
  <si>
    <t>2100799</t>
  </si>
  <si>
    <t>21011</t>
  </si>
  <si>
    <t>2101101</t>
  </si>
  <si>
    <t>2101102</t>
  </si>
  <si>
    <t>2101103</t>
  </si>
  <si>
    <t>2101199</t>
  </si>
  <si>
    <t>21012</t>
  </si>
  <si>
    <t>2101201</t>
  </si>
  <si>
    <t>2101202</t>
  </si>
  <si>
    <t>2101299</t>
  </si>
  <si>
    <t>21013</t>
  </si>
  <si>
    <t>2101301</t>
  </si>
  <si>
    <t>2101302</t>
  </si>
  <si>
    <t>2101399</t>
  </si>
  <si>
    <t>21014</t>
  </si>
  <si>
    <t>2101401</t>
  </si>
  <si>
    <t>2101499</t>
  </si>
  <si>
    <t>21015</t>
  </si>
  <si>
    <t>2101501</t>
  </si>
  <si>
    <t>2101502</t>
  </si>
  <si>
    <t>2101503</t>
  </si>
  <si>
    <t>2101504</t>
  </si>
  <si>
    <t>2101505</t>
  </si>
  <si>
    <t>2101506</t>
  </si>
  <si>
    <t>2101550</t>
  </si>
  <si>
    <t>2101599</t>
  </si>
  <si>
    <t>21016</t>
  </si>
  <si>
    <t>2101601</t>
  </si>
  <si>
    <t>21099</t>
  </si>
  <si>
    <t>21101</t>
  </si>
  <si>
    <t>2110101</t>
  </si>
  <si>
    <t>2110102</t>
  </si>
  <si>
    <t>2110103</t>
  </si>
  <si>
    <t>2110104</t>
  </si>
  <si>
    <t>2110105</t>
  </si>
  <si>
    <t>2110106</t>
  </si>
  <si>
    <t>2110107</t>
  </si>
  <si>
    <t>2110108</t>
  </si>
  <si>
    <t>2110199</t>
  </si>
  <si>
    <t>21102</t>
  </si>
  <si>
    <t>2110203</t>
  </si>
  <si>
    <t>2110204</t>
  </si>
  <si>
    <t>2110299</t>
  </si>
  <si>
    <t>21103</t>
  </si>
  <si>
    <t>2110301</t>
  </si>
  <si>
    <t>2110302</t>
  </si>
  <si>
    <t>2110303</t>
  </si>
  <si>
    <t>2110304</t>
  </si>
  <si>
    <t>2110305</t>
  </si>
  <si>
    <t>2110306</t>
  </si>
  <si>
    <t>2110307</t>
  </si>
  <si>
    <t xml:space="preserve">     土壤</t>
  </si>
  <si>
    <t>2110399</t>
  </si>
  <si>
    <t>21104</t>
  </si>
  <si>
    <t>2110401</t>
  </si>
  <si>
    <t>2110402</t>
  </si>
  <si>
    <t>2110404</t>
  </si>
  <si>
    <t>2110499</t>
  </si>
  <si>
    <t>21105</t>
  </si>
  <si>
    <t>2110501</t>
  </si>
  <si>
    <t>2110502</t>
  </si>
  <si>
    <t>2110503</t>
  </si>
  <si>
    <t>2110506</t>
  </si>
  <si>
    <t>2110507</t>
  </si>
  <si>
    <t>2110599</t>
  </si>
  <si>
    <t>21106</t>
  </si>
  <si>
    <t>2110602</t>
  </si>
  <si>
    <t>2110603</t>
  </si>
  <si>
    <t>2110604</t>
  </si>
  <si>
    <t>2110605</t>
  </si>
  <si>
    <t>2110699</t>
  </si>
  <si>
    <t>21107</t>
  </si>
  <si>
    <t>2110704</t>
  </si>
  <si>
    <t>2110799</t>
  </si>
  <si>
    <t>21108</t>
  </si>
  <si>
    <t>2110804</t>
  </si>
  <si>
    <t>2110899</t>
  </si>
  <si>
    <t>21109</t>
  </si>
  <si>
    <t>21110</t>
  </si>
  <si>
    <t>21111</t>
  </si>
  <si>
    <t>2111101</t>
  </si>
  <si>
    <t>2111102</t>
  </si>
  <si>
    <t>2111103</t>
  </si>
  <si>
    <t>2111104</t>
  </si>
  <si>
    <t>2111199</t>
  </si>
  <si>
    <t>21112</t>
  </si>
  <si>
    <t>2111201</t>
  </si>
  <si>
    <t>21113</t>
  </si>
  <si>
    <t>2111301</t>
  </si>
  <si>
    <t>21114</t>
  </si>
  <si>
    <t>2111401</t>
  </si>
  <si>
    <t>2111402</t>
  </si>
  <si>
    <t>2111403</t>
  </si>
  <si>
    <t>2111404</t>
  </si>
  <si>
    <t>2111405</t>
  </si>
  <si>
    <t>2111406</t>
  </si>
  <si>
    <t>2111407</t>
  </si>
  <si>
    <t>2111408</t>
  </si>
  <si>
    <t>2111409</t>
  </si>
  <si>
    <t>2111410</t>
  </si>
  <si>
    <t>2111411</t>
  </si>
  <si>
    <t>2111413</t>
  </si>
  <si>
    <t>2111450</t>
  </si>
  <si>
    <t>2111499</t>
  </si>
  <si>
    <t>21199</t>
  </si>
  <si>
    <t>21201</t>
  </si>
  <si>
    <t>2120101</t>
  </si>
  <si>
    <t>2120102</t>
  </si>
  <si>
    <t>2120103</t>
  </si>
  <si>
    <t>2120104</t>
  </si>
  <si>
    <t>2120105</t>
  </si>
  <si>
    <t>2120106</t>
  </si>
  <si>
    <t>2120107</t>
  </si>
  <si>
    <t>2120109</t>
  </si>
  <si>
    <t>2120110</t>
  </si>
  <si>
    <t>2120199</t>
  </si>
  <si>
    <t>21202</t>
  </si>
  <si>
    <t>21203</t>
  </si>
  <si>
    <t>2120303</t>
  </si>
  <si>
    <t>2120399</t>
  </si>
  <si>
    <t>21205</t>
  </si>
  <si>
    <t>21206</t>
  </si>
  <si>
    <t>21299</t>
  </si>
  <si>
    <t>21301</t>
  </si>
  <si>
    <t>2130101</t>
  </si>
  <si>
    <t>2130102</t>
  </si>
  <si>
    <t>2130103</t>
  </si>
  <si>
    <t>2130104</t>
  </si>
  <si>
    <t>2130105</t>
  </si>
  <si>
    <t>2130106</t>
  </si>
  <si>
    <t>2130108</t>
  </si>
  <si>
    <t>2130109</t>
  </si>
  <si>
    <t>2130110</t>
  </si>
  <si>
    <t>2130111</t>
  </si>
  <si>
    <t>2130112</t>
  </si>
  <si>
    <t>2130114</t>
  </si>
  <si>
    <t>2130119</t>
  </si>
  <si>
    <t>2130120</t>
  </si>
  <si>
    <t>2130121</t>
  </si>
  <si>
    <t>2130122</t>
  </si>
  <si>
    <t>2130124</t>
  </si>
  <si>
    <t>2130125</t>
  </si>
  <si>
    <t>2130126</t>
  </si>
  <si>
    <t>2130135</t>
  </si>
  <si>
    <t>2130142</t>
  </si>
  <si>
    <t>2130148</t>
  </si>
  <si>
    <t>2130152</t>
  </si>
  <si>
    <t>2130153</t>
  </si>
  <si>
    <t>2130199</t>
  </si>
  <si>
    <t>21302</t>
  </si>
  <si>
    <t>2130201</t>
  </si>
  <si>
    <t>2130202</t>
  </si>
  <si>
    <t>2130203</t>
  </si>
  <si>
    <t>2130204</t>
  </si>
  <si>
    <t>2130205</t>
  </si>
  <si>
    <t>2130206</t>
  </si>
  <si>
    <t>2130207</t>
  </si>
  <si>
    <t>2130209</t>
  </si>
  <si>
    <t>2130210</t>
  </si>
  <si>
    <t>2130211</t>
  </si>
  <si>
    <t>2130212</t>
  </si>
  <si>
    <t>2130213</t>
  </si>
  <si>
    <t>2130217</t>
  </si>
  <si>
    <t>2130220</t>
  </si>
  <si>
    <t>2130221</t>
  </si>
  <si>
    <t>2130223</t>
  </si>
  <si>
    <t>2130226</t>
  </si>
  <si>
    <t>2130227</t>
  </si>
  <si>
    <t>2130232</t>
  </si>
  <si>
    <t>2130234</t>
  </si>
  <si>
    <t>2130235</t>
  </si>
  <si>
    <t>2130236</t>
  </si>
  <si>
    <t>2130237</t>
  </si>
  <si>
    <t>2130299</t>
  </si>
  <si>
    <t>21303</t>
  </si>
  <si>
    <t>2130301</t>
  </si>
  <si>
    <t>2130302</t>
  </si>
  <si>
    <t>2130303</t>
  </si>
  <si>
    <t>2130304</t>
  </si>
  <si>
    <t>2130305</t>
  </si>
  <si>
    <t>2130306</t>
  </si>
  <si>
    <t>2130307</t>
  </si>
  <si>
    <t>2130308</t>
  </si>
  <si>
    <t>2130309</t>
  </si>
  <si>
    <t>2130310</t>
  </si>
  <si>
    <t>2130311</t>
  </si>
  <si>
    <t>2130312</t>
  </si>
  <si>
    <t>2130313</t>
  </si>
  <si>
    <t>2130314</t>
  </si>
  <si>
    <t>2130315</t>
  </si>
  <si>
    <t>2130316</t>
  </si>
  <si>
    <t>2130317</t>
  </si>
  <si>
    <t>2130318</t>
  </si>
  <si>
    <t>2130319</t>
  </si>
  <si>
    <t>2130321</t>
  </si>
  <si>
    <t>2130322</t>
  </si>
  <si>
    <t>2130333</t>
  </si>
  <si>
    <t>2130334</t>
  </si>
  <si>
    <t>2130335</t>
  </si>
  <si>
    <t>2130336</t>
  </si>
  <si>
    <t>2130337</t>
  </si>
  <si>
    <t>2130399</t>
  </si>
  <si>
    <t>21305</t>
  </si>
  <si>
    <t>2130501</t>
  </si>
  <si>
    <t>2130502</t>
  </si>
  <si>
    <t>2130503</t>
  </si>
  <si>
    <t>2130504</t>
  </si>
  <si>
    <t>2130505</t>
  </si>
  <si>
    <t>2130506</t>
  </si>
  <si>
    <t>2130507</t>
  </si>
  <si>
    <t>2130508</t>
  </si>
  <si>
    <t>2130550</t>
  </si>
  <si>
    <t>2130599</t>
  </si>
  <si>
    <t>21307</t>
  </si>
  <si>
    <t>2130701</t>
  </si>
  <si>
    <t xml:space="preserve">     对村级公益事业建设的补助</t>
  </si>
  <si>
    <t>2130704</t>
  </si>
  <si>
    <t>2130705</t>
  </si>
  <si>
    <t>2130706</t>
  </si>
  <si>
    <t>2130707</t>
  </si>
  <si>
    <t>2130799</t>
  </si>
  <si>
    <t>21308</t>
  </si>
  <si>
    <t>2130801</t>
  </si>
  <si>
    <t>2130802</t>
  </si>
  <si>
    <t>2130803</t>
  </si>
  <si>
    <t>2130804</t>
  </si>
  <si>
    <t>2130805</t>
  </si>
  <si>
    <t>2130899</t>
  </si>
  <si>
    <t>21309</t>
  </si>
  <si>
    <t>2130901</t>
  </si>
  <si>
    <t>2130999</t>
  </si>
  <si>
    <t>21399</t>
  </si>
  <si>
    <t>2139901</t>
  </si>
  <si>
    <t>2139999</t>
  </si>
  <si>
    <t>21401</t>
  </si>
  <si>
    <t>2140101</t>
  </si>
  <si>
    <t>2140102</t>
  </si>
  <si>
    <t>2140103</t>
  </si>
  <si>
    <t>2140104</t>
  </si>
  <si>
    <t>2140106</t>
  </si>
  <si>
    <t>2140109</t>
  </si>
  <si>
    <t>2140110</t>
  </si>
  <si>
    <t>2140111</t>
  </si>
  <si>
    <t>2140112</t>
  </si>
  <si>
    <t>2140114</t>
  </si>
  <si>
    <t>2140122</t>
  </si>
  <si>
    <t>2140123</t>
  </si>
  <si>
    <t>2140127</t>
  </si>
  <si>
    <t>2140128</t>
  </si>
  <si>
    <t>2140129</t>
  </si>
  <si>
    <t>2140130</t>
  </si>
  <si>
    <t>2140131</t>
  </si>
  <si>
    <t>2140133</t>
  </si>
  <si>
    <t>2140136</t>
  </si>
  <si>
    <t>2140138</t>
  </si>
  <si>
    <t>2140139</t>
  </si>
  <si>
    <t>2140199</t>
  </si>
  <si>
    <t>21402</t>
  </si>
  <si>
    <t>2140201</t>
  </si>
  <si>
    <t>2140202</t>
  </si>
  <si>
    <t>2140203</t>
  </si>
  <si>
    <t>2140204</t>
  </si>
  <si>
    <t>2140205</t>
  </si>
  <si>
    <t>2140206</t>
  </si>
  <si>
    <t>2140207</t>
  </si>
  <si>
    <t>2140208</t>
  </si>
  <si>
    <t>2140299</t>
  </si>
  <si>
    <t>21403</t>
  </si>
  <si>
    <t>2140301</t>
  </si>
  <si>
    <t>2140302</t>
  </si>
  <si>
    <t>2140303</t>
  </si>
  <si>
    <t>2140304</t>
  </si>
  <si>
    <t>2140305</t>
  </si>
  <si>
    <t>2140306</t>
  </si>
  <si>
    <t>2140307</t>
  </si>
  <si>
    <t>2140308</t>
  </si>
  <si>
    <t>2140399</t>
  </si>
  <si>
    <t>21404</t>
  </si>
  <si>
    <t>2140401</t>
  </si>
  <si>
    <t>2140402</t>
  </si>
  <si>
    <t>2140403</t>
  </si>
  <si>
    <t>2140499</t>
  </si>
  <si>
    <t>21405</t>
  </si>
  <si>
    <t>2140501</t>
  </si>
  <si>
    <t>2140502</t>
  </si>
  <si>
    <t>2140503</t>
  </si>
  <si>
    <t>2140504</t>
  </si>
  <si>
    <t>2140505</t>
  </si>
  <si>
    <t>2140599</t>
  </si>
  <si>
    <t>21406</t>
  </si>
  <si>
    <t>2140601</t>
  </si>
  <si>
    <t>2140602</t>
  </si>
  <si>
    <t>2140603</t>
  </si>
  <si>
    <t>2140699</t>
  </si>
  <si>
    <t>21499</t>
  </si>
  <si>
    <t>2149901</t>
  </si>
  <si>
    <t>2149999</t>
  </si>
  <si>
    <t>21501</t>
  </si>
  <si>
    <t>2150101</t>
  </si>
  <si>
    <t>2150102</t>
  </si>
  <si>
    <t>2150103</t>
  </si>
  <si>
    <t>2150104</t>
  </si>
  <si>
    <t>2150105</t>
  </si>
  <si>
    <t>2150106</t>
  </si>
  <si>
    <t>2150107</t>
  </si>
  <si>
    <t>2150108</t>
  </si>
  <si>
    <t>2150199</t>
  </si>
  <si>
    <t>21502</t>
  </si>
  <si>
    <t>2150201</t>
  </si>
  <si>
    <t>2150202</t>
  </si>
  <si>
    <t>2150203</t>
  </si>
  <si>
    <t>2150204</t>
  </si>
  <si>
    <t>2150205</t>
  </si>
  <si>
    <t>2150206</t>
  </si>
  <si>
    <t>2150207</t>
  </si>
  <si>
    <t>2150208</t>
  </si>
  <si>
    <t>2150209</t>
  </si>
  <si>
    <t>2150210</t>
  </si>
  <si>
    <t>2150212</t>
  </si>
  <si>
    <t>2150213</t>
  </si>
  <si>
    <t>2150214</t>
  </si>
  <si>
    <t>2150215</t>
  </si>
  <si>
    <t>2150299</t>
  </si>
  <si>
    <t>21503</t>
  </si>
  <si>
    <t>2150301</t>
  </si>
  <si>
    <t>2150302</t>
  </si>
  <si>
    <t>2150303</t>
  </si>
  <si>
    <t>2150399</t>
  </si>
  <si>
    <t>21505</t>
  </si>
  <si>
    <t>2150501</t>
  </si>
  <si>
    <t>2150502</t>
  </si>
  <si>
    <t>2150503</t>
  </si>
  <si>
    <t>2150505</t>
  </si>
  <si>
    <t>2150506</t>
  </si>
  <si>
    <t>2150507</t>
  </si>
  <si>
    <t>2150508</t>
  </si>
  <si>
    <t xml:space="preserve">     无线电及信息通信监管</t>
  </si>
  <si>
    <t>2150509</t>
  </si>
  <si>
    <t>2150510</t>
  </si>
  <si>
    <t>2150511</t>
  </si>
  <si>
    <t>2150513</t>
  </si>
  <si>
    <t>2150515</t>
  </si>
  <si>
    <t xml:space="preserve">     工程建设及运行维护</t>
  </si>
  <si>
    <t xml:space="preserve">     产业发展</t>
  </si>
  <si>
    <t>2150599</t>
  </si>
  <si>
    <t>21507</t>
  </si>
  <si>
    <t>2150701</t>
  </si>
  <si>
    <t>2150702</t>
  </si>
  <si>
    <t>2150703</t>
  </si>
  <si>
    <t>2150704</t>
  </si>
  <si>
    <t>2150705</t>
  </si>
  <si>
    <t>2150799</t>
  </si>
  <si>
    <t>21508</t>
  </si>
  <si>
    <t>2150801</t>
  </si>
  <si>
    <t>2150802</t>
  </si>
  <si>
    <t>2150803</t>
  </si>
  <si>
    <t>2150804</t>
  </si>
  <si>
    <t>2150805</t>
  </si>
  <si>
    <t>2150899</t>
  </si>
  <si>
    <t>21599</t>
  </si>
  <si>
    <t xml:space="preserve">   其他资源勘探工业信息等支出</t>
  </si>
  <si>
    <t>2159901</t>
  </si>
  <si>
    <t>2159904</t>
  </si>
  <si>
    <t>2159905</t>
  </si>
  <si>
    <t>2159906</t>
  </si>
  <si>
    <t>2159999</t>
  </si>
  <si>
    <t xml:space="preserve">     其他资源勘探工业信息等支出</t>
  </si>
  <si>
    <t>21602</t>
  </si>
  <si>
    <t>2160201</t>
  </si>
  <si>
    <t>2160202</t>
  </si>
  <si>
    <t>2160203</t>
  </si>
  <si>
    <t>2160216</t>
  </si>
  <si>
    <t>2160217</t>
  </si>
  <si>
    <t>2160218</t>
  </si>
  <si>
    <t>2160219</t>
  </si>
  <si>
    <t>2160250</t>
  </si>
  <si>
    <t>2160299</t>
  </si>
  <si>
    <t>21606</t>
  </si>
  <si>
    <t>2160601</t>
  </si>
  <si>
    <t>2160602</t>
  </si>
  <si>
    <t>2160603</t>
  </si>
  <si>
    <t>2160607</t>
  </si>
  <si>
    <t>2160699</t>
  </si>
  <si>
    <t>21699</t>
  </si>
  <si>
    <t>2169901</t>
  </si>
  <si>
    <t>2169999</t>
  </si>
  <si>
    <t>21701</t>
  </si>
  <si>
    <t>2170101</t>
  </si>
  <si>
    <t>2170102</t>
  </si>
  <si>
    <t>2170103</t>
  </si>
  <si>
    <t>2170104</t>
  </si>
  <si>
    <t>2170150</t>
  </si>
  <si>
    <t>2170199</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</si>
  <si>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</si>
  <si>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</si>
  <si>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</si>
  <si>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</si>
  <si>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</si>
  <si>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</si>
  <si>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</si>
  <si>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</si>
  <si>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</si>
  <si>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</si>
  <si>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21703</t>
  </si>
  <si>
    <t>2170301</t>
  </si>
  <si>
    <t>2170302</t>
  </si>
  <si>
    <t>2170303</t>
  </si>
  <si>
    <t>2170304</t>
  </si>
  <si>
    <t>2170399</t>
  </si>
  <si>
    <t>21799</t>
  </si>
  <si>
    <t>21901</t>
  </si>
  <si>
    <t>21902</t>
  </si>
  <si>
    <t>21903</t>
  </si>
  <si>
    <t>21904</t>
  </si>
  <si>
    <t>21905</t>
  </si>
  <si>
    <t>21906</t>
  </si>
  <si>
    <t>21907</t>
  </si>
  <si>
    <t>21908</t>
  </si>
  <si>
    <t>21999</t>
  </si>
  <si>
    <t>22001</t>
  </si>
  <si>
    <t>2200101</t>
  </si>
  <si>
    <t>2200102</t>
  </si>
  <si>
    <t>2200103</t>
  </si>
  <si>
    <t>2200104</t>
  </si>
  <si>
    <t>2200106</t>
  </si>
  <si>
    <t>2200107</t>
  </si>
  <si>
    <t>2200108</t>
  </si>
  <si>
    <t>2200109</t>
  </si>
  <si>
    <t>2200112</t>
  </si>
  <si>
    <t>2200113</t>
  </si>
  <si>
    <t>2200114</t>
  </si>
  <si>
    <t>2200115</t>
  </si>
  <si>
    <t>2200116</t>
  </si>
  <si>
    <t>2200119</t>
  </si>
  <si>
    <t xml:space="preserve">     地质勘查基金（周转金）支出</t>
  </si>
  <si>
    <t>2200120</t>
  </si>
  <si>
    <t>2200121</t>
  </si>
  <si>
    <t>2200122</t>
  </si>
  <si>
    <t>2200123</t>
  </si>
  <si>
    <t>2200124</t>
  </si>
  <si>
    <t>2200125</t>
  </si>
  <si>
    <t>2200126</t>
  </si>
  <si>
    <t>2200127</t>
  </si>
  <si>
    <t>2200128</t>
  </si>
  <si>
    <t>2200129</t>
  </si>
  <si>
    <t>2200150</t>
  </si>
  <si>
    <t>2200199</t>
  </si>
  <si>
    <t>22005</t>
  </si>
  <si>
    <t>2200501</t>
  </si>
  <si>
    <t>2200502</t>
  </si>
  <si>
    <t>2200503</t>
  </si>
  <si>
    <t>2200504</t>
  </si>
  <si>
    <t>2200506</t>
  </si>
  <si>
    <t>2200507</t>
  </si>
  <si>
    <t>2200508</t>
  </si>
  <si>
    <t>2200509</t>
  </si>
  <si>
    <t>2200510</t>
  </si>
  <si>
    <t>2200511</t>
  </si>
  <si>
    <t>2200512</t>
  </si>
  <si>
    <t>2200513</t>
  </si>
  <si>
    <t>2200514</t>
  </si>
  <si>
    <t>2200599</t>
  </si>
  <si>
    <t>22099</t>
  </si>
  <si>
    <t>22101</t>
  </si>
  <si>
    <t>2210101</t>
  </si>
  <si>
    <t>2210102</t>
  </si>
  <si>
    <t>2210103</t>
  </si>
  <si>
    <t>2210104</t>
  </si>
  <si>
    <t>2210105</t>
  </si>
  <si>
    <t>2210106</t>
  </si>
  <si>
    <t>2210107</t>
  </si>
  <si>
    <t>2210108</t>
  </si>
  <si>
    <t>2210109</t>
  </si>
  <si>
    <t>2210199</t>
  </si>
  <si>
    <t>22102</t>
  </si>
  <si>
    <t>2210201</t>
  </si>
  <si>
    <t>2210202</t>
  </si>
  <si>
    <t>2210203</t>
  </si>
  <si>
    <t>22103</t>
  </si>
  <si>
    <t>2210301</t>
  </si>
  <si>
    <t>2210302</t>
  </si>
  <si>
    <t>2210399</t>
  </si>
  <si>
    <t>22201</t>
  </si>
  <si>
    <t>2220101</t>
  </si>
  <si>
    <t>2220102</t>
  </si>
  <si>
    <t>2220103</t>
  </si>
  <si>
    <t>2220104</t>
  </si>
  <si>
    <t xml:space="preserve">     财务与审计支出</t>
  </si>
  <si>
    <t>2220105</t>
  </si>
  <si>
    <t xml:space="preserve">     信息统计</t>
  </si>
  <si>
    <t>2220106</t>
  </si>
  <si>
    <t>2220107</t>
  </si>
  <si>
    <t>2220112</t>
  </si>
  <si>
    <t>2220113</t>
  </si>
  <si>
    <t>2220114</t>
  </si>
  <si>
    <t>2220115</t>
  </si>
  <si>
    <t>2220118</t>
  </si>
  <si>
    <t xml:space="preserve">     设施建设</t>
  </si>
  <si>
    <t xml:space="preserve">     设施安全</t>
  </si>
  <si>
    <t xml:space="preserve">     物资保管体系</t>
  </si>
  <si>
    <t>2220150</t>
  </si>
  <si>
    <t>2220199</t>
  </si>
  <si>
    <t>22202</t>
  </si>
  <si>
    <t>2220201</t>
  </si>
  <si>
    <t>2220202</t>
  </si>
  <si>
    <t>2220203</t>
  </si>
  <si>
    <t>2220204</t>
  </si>
  <si>
    <t>2220205</t>
  </si>
  <si>
    <t>2220206</t>
  </si>
  <si>
    <t>2220207</t>
  </si>
  <si>
    <t>2220209</t>
  </si>
  <si>
    <t>2220210</t>
  </si>
  <si>
    <t>2220211</t>
  </si>
  <si>
    <t>2220212</t>
  </si>
  <si>
    <t>2220250</t>
  </si>
  <si>
    <t>2220299</t>
  </si>
  <si>
    <t>22203</t>
  </si>
  <si>
    <t>2220301</t>
  </si>
  <si>
    <t>2220303</t>
  </si>
  <si>
    <t>2220304</t>
  </si>
  <si>
    <t xml:space="preserve">     成品油储备</t>
  </si>
  <si>
    <t>2220399</t>
  </si>
  <si>
    <t>22204</t>
  </si>
  <si>
    <t>2220401</t>
  </si>
  <si>
    <t>2220402</t>
  </si>
  <si>
    <t>2220403</t>
  </si>
  <si>
    <t xml:space="preserve">     储备粮（油）库建设</t>
  </si>
  <si>
    <t>2220404</t>
  </si>
  <si>
    <t>2220499</t>
  </si>
  <si>
    <t>22205</t>
  </si>
  <si>
    <t>2220501</t>
  </si>
  <si>
    <t>2220502</t>
  </si>
  <si>
    <t>2220503</t>
  </si>
  <si>
    <t>2220504</t>
  </si>
  <si>
    <t>2220505</t>
  </si>
  <si>
    <t>2220506</t>
  </si>
  <si>
    <t>2220507</t>
  </si>
  <si>
    <t>2220508</t>
  </si>
  <si>
    <t>2220509</t>
  </si>
  <si>
    <t>2220510</t>
  </si>
  <si>
    <t>2220599</t>
  </si>
  <si>
    <t>22401</t>
  </si>
  <si>
    <t>2240101</t>
  </si>
  <si>
    <t>2240102</t>
  </si>
  <si>
    <t>2240103</t>
  </si>
  <si>
    <t>2240104</t>
  </si>
  <si>
    <t>2240105</t>
  </si>
  <si>
    <t>2240106</t>
  </si>
  <si>
    <t>2240107</t>
  </si>
  <si>
    <t>2240108</t>
  </si>
  <si>
    <t>2240109</t>
  </si>
  <si>
    <t>2240150</t>
  </si>
  <si>
    <t>2240199</t>
  </si>
  <si>
    <t>22402</t>
  </si>
  <si>
    <t>2240201</t>
  </si>
  <si>
    <t>2240202</t>
  </si>
  <si>
    <t>2240203</t>
  </si>
  <si>
    <t>2240204</t>
  </si>
  <si>
    <t>2240299</t>
  </si>
  <si>
    <t>22403</t>
  </si>
  <si>
    <t>2240301</t>
  </si>
  <si>
    <t>2240302</t>
  </si>
  <si>
    <t>2240303</t>
  </si>
  <si>
    <t>2240304</t>
  </si>
  <si>
    <t>2240399</t>
  </si>
  <si>
    <t>22404</t>
  </si>
  <si>
    <t>2240401</t>
  </si>
  <si>
    <t>2240402</t>
  </si>
  <si>
    <t>2240403</t>
  </si>
  <si>
    <t>2240404</t>
  </si>
  <si>
    <t>2240405</t>
  </si>
  <si>
    <t>2240450</t>
  </si>
  <si>
    <t>2240499</t>
  </si>
  <si>
    <t>22405</t>
  </si>
  <si>
    <t>2240501</t>
  </si>
  <si>
    <t>2240502</t>
  </si>
  <si>
    <t>2240503</t>
  </si>
  <si>
    <t>2240504</t>
  </si>
  <si>
    <t>2240505</t>
  </si>
  <si>
    <t>2240506</t>
  </si>
  <si>
    <t>2240507</t>
  </si>
  <si>
    <t>2240508</t>
  </si>
  <si>
    <t>2240509</t>
  </si>
  <si>
    <t>2240510</t>
  </si>
  <si>
    <t>2240550</t>
  </si>
  <si>
    <t>2240599</t>
  </si>
  <si>
    <t>22406</t>
  </si>
  <si>
    <t>2240601</t>
  </si>
  <si>
    <t>2240602</t>
  </si>
  <si>
    <t>2240699</t>
  </si>
  <si>
    <t>22407</t>
  </si>
  <si>
    <t>2240701</t>
  </si>
  <si>
    <t>2240702</t>
  </si>
  <si>
    <t>2240703</t>
  </si>
  <si>
    <t>2240704</t>
  </si>
  <si>
    <t>2240799</t>
  </si>
  <si>
    <t xml:space="preserve">     其他自然灾害救灾及恢复重建支出</t>
  </si>
  <si>
    <t>22499</t>
  </si>
  <si>
    <t>2249999</t>
  </si>
  <si>
    <t xml:space="preserve">     其他灾害防治及应急管理支出</t>
  </si>
  <si>
    <t>23203</t>
  </si>
  <si>
    <t>2320301</t>
  </si>
  <si>
    <t>2320302</t>
  </si>
  <si>
    <t>2320303</t>
  </si>
  <si>
    <t>23303</t>
  </si>
  <si>
    <t>22902</t>
  </si>
  <si>
    <t>22999</t>
  </si>
  <si>
    <t>永仁县2021年本级一般公共预算政府预算经济分类表
(基本支出)</t>
  </si>
  <si>
    <t>表十四</t>
  </si>
  <si>
    <t>经济科目名称</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</si>
  <si>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</si>
  <si>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</si>
  <si>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</si>
  <si>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</si>
  <si>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</si>
  <si>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</si>
  <si>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</si>
  <si>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</si>
  <si>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</si>
  <si>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</si>
  <si>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  </t>
  </si>
  <si>
    <t xml:space="preserve">  公务接待费</t>
  </si>
  <si>
    <t xml:space="preserve">  因公出国（境）费用</t>
  </si>
  <si>
    <t xml:space="preserve">  公务用车运行维护费</t>
  </si>
  <si>
    <t xml:space="preserve">  维修（护）费</t>
  </si>
  <si>
    <t xml:space="preserve">  其他商品和服务支出</t>
  </si>
  <si>
    <t>机关资本性支出</t>
  </si>
  <si>
    <t xml:space="preserve">  设备购置</t>
  </si>
  <si>
    <t>对事业单位经常性补助</t>
  </si>
  <si>
    <t xml:space="preserve">  工资福利支出</t>
  </si>
  <si>
    <t xml:space="preserve">  商品和服务支出</t>
  </si>
  <si>
    <t xml:space="preserve">  其他对事业单位补助</t>
  </si>
  <si>
    <t>对事业单位资本性补助</t>
  </si>
  <si>
    <t xml:space="preserve">  资本性支出（一）</t>
  </si>
  <si>
    <t>对企业补助</t>
  </si>
  <si>
    <t xml:space="preserve">  其他对企业补助</t>
  </si>
  <si>
    <t>对个人和家庭的补助</t>
  </si>
  <si>
    <t xml:space="preserve">  社会福利和救助</t>
  </si>
  <si>
    <t xml:space="preserve">  助学金</t>
  </si>
  <si>
    <t xml:space="preserve">  个人农业生产补贴</t>
  </si>
  <si>
    <t xml:space="preserve">  离退休费</t>
  </si>
  <si>
    <t xml:space="preserve">  其他对个人和家庭的补助</t>
  </si>
  <si>
    <t>支  出  合  计</t>
  </si>
  <si>
    <t>表十五</t>
  </si>
  <si>
    <t>1030112</t>
  </si>
  <si>
    <t>二、海南省高等级公路车辆通行附加费收入</t>
  </si>
  <si>
    <t>1030115</t>
  </si>
  <si>
    <t>三、港口建设费收入</t>
  </si>
  <si>
    <t>四、国家电影事业发展专项资金收入</t>
  </si>
  <si>
    <t>五、国有土地收益基金收入</t>
  </si>
  <si>
    <t>六、农业土地开发资金收入</t>
  </si>
  <si>
    <t>七、国有土地使用权出让收入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</si>
  <si>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</si>
  <si>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</si>
  <si>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</si>
  <si>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</si>
  <si>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</si>
  <si>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八、大中型水库库区基金收入</t>
  </si>
  <si>
    <t>九、彩票公益金收入</t>
  </si>
  <si>
    <t xml:space="preserve">  福利彩票公益金收入</t>
  </si>
  <si>
    <t xml:space="preserve">  体育彩票公益金收入</t>
  </si>
  <si>
    <t>十、城市基础设施配套费收入</t>
  </si>
  <si>
    <t>十一、小型水库移民扶助基金收入</t>
  </si>
  <si>
    <t>十二、国家重大水利工程建设基金收入</t>
  </si>
  <si>
    <t>十三、车辆通行费</t>
  </si>
  <si>
    <t>十四、污水处理费收入</t>
  </si>
  <si>
    <t>十五、彩票发行机构和彩票销售机构的业务费用</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</si>
  <si>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</si>
  <si>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</si>
  <si>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</si>
  <si>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</si>
  <si>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</si>
  <si>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十六、其他政府性基金收入</t>
  </si>
  <si>
    <t>十七、专项债券对应项目专项收入</t>
  </si>
  <si>
    <t>表十六</t>
  </si>
  <si>
    <t>20707</t>
  </si>
  <si>
    <t>2070701</t>
  </si>
  <si>
    <t xml:space="preserve">      资助国产影片放映</t>
  </si>
  <si>
    <t>2070702</t>
  </si>
  <si>
    <t xml:space="preserve">      资助影院建设</t>
  </si>
  <si>
    <t>2070703</t>
  </si>
  <si>
    <t xml:space="preserve">      资助少数民族语电影译制</t>
  </si>
  <si>
    <t>2070704</t>
  </si>
  <si>
    <t>2070799</t>
  </si>
  <si>
    <t xml:space="preserve">      其他国家电影事业发展专项资金支出</t>
  </si>
  <si>
    <t>20709</t>
  </si>
  <si>
    <t>2070901</t>
  </si>
  <si>
    <t xml:space="preserve">      宣传促销</t>
  </si>
  <si>
    <t>2070902</t>
  </si>
  <si>
    <t xml:space="preserve">      行业规划</t>
  </si>
  <si>
    <t>2070903</t>
  </si>
  <si>
    <t xml:space="preserve">      旅游事业补助</t>
  </si>
  <si>
    <t>2070904</t>
  </si>
  <si>
    <t xml:space="preserve">      地方旅游开发项目补助</t>
  </si>
  <si>
    <t>2070999</t>
  </si>
  <si>
    <t xml:space="preserve">      其他旅游发展基金支出 </t>
  </si>
  <si>
    <t>20710</t>
  </si>
  <si>
    <t>2071001</t>
  </si>
  <si>
    <t xml:space="preserve">      资助城市影院</t>
  </si>
  <si>
    <t>2071099</t>
  </si>
  <si>
    <t xml:space="preserve">      其他国家电影事业发展专项资金对应专项债务收入支出</t>
  </si>
  <si>
    <t>20822</t>
  </si>
  <si>
    <t xml:space="preserve">    大中型水库移民后期扶持基金支出</t>
  </si>
  <si>
    <t>2082201</t>
  </si>
  <si>
    <t xml:space="preserve">      移民补助</t>
  </si>
  <si>
    <t>2082202</t>
  </si>
  <si>
    <t xml:space="preserve">      基础设施建设和经济发展</t>
  </si>
  <si>
    <t>2082299</t>
  </si>
  <si>
    <t xml:space="preserve">      其他大中型水库移民后期扶持基金支出</t>
  </si>
  <si>
    <t>20823</t>
  </si>
  <si>
    <t xml:space="preserve">    小型水库移民扶助基金安排的支出</t>
  </si>
  <si>
    <t>2082301</t>
  </si>
  <si>
    <t>2082302</t>
  </si>
  <si>
    <t>2082399</t>
  </si>
  <si>
    <t xml:space="preserve">      其他小型水库移民扶助基金支出</t>
  </si>
  <si>
    <t>20829</t>
  </si>
  <si>
    <t xml:space="preserve">    小型水库移民扶助基金对应专项债务收入安排的支出</t>
  </si>
  <si>
    <t>2082901</t>
  </si>
  <si>
    <t>2082999</t>
  </si>
  <si>
    <t xml:space="preserve">      其他小型水库移民扶助基金对应专项债务收入安排的支出</t>
  </si>
  <si>
    <t>21160</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</si>
  <si>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</si>
  <si>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</si>
  <si>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</si>
  <si>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</si>
  <si>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</si>
  <si>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</si>
  <si>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</si>
  <si>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</si>
  <si>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</si>
  <si>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</si>
  <si>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21208</t>
  </si>
  <si>
    <t xml:space="preserve">    国有土地使用权出让收入安排的支出</t>
  </si>
  <si>
    <t>2120801</t>
  </si>
  <si>
    <t xml:space="preserve">      征地和拆迁补偿支出</t>
  </si>
  <si>
    <t>2120802</t>
  </si>
  <si>
    <t xml:space="preserve">      土地开发支出</t>
  </si>
  <si>
    <t>2120803</t>
  </si>
  <si>
    <t xml:space="preserve">      城市建设支出</t>
  </si>
  <si>
    <t>2120804</t>
  </si>
  <si>
    <t xml:space="preserve">      农村基础设施建设支出</t>
  </si>
  <si>
    <t>2120805</t>
  </si>
  <si>
    <t xml:space="preserve">      补助被征地农民支出</t>
  </si>
  <si>
    <t>2120806</t>
  </si>
  <si>
    <t xml:space="preserve">      土地出让业务支出</t>
  </si>
  <si>
    <t>2120807</t>
  </si>
  <si>
    <t xml:space="preserve">      廉租住房支出</t>
  </si>
  <si>
    <t>2120809</t>
  </si>
  <si>
    <t xml:space="preserve">      支付破产或改制企业职工安置费</t>
  </si>
  <si>
    <t>2120810</t>
  </si>
  <si>
    <t xml:space="preserve">      棚户区改造支出</t>
  </si>
  <si>
    <t>2120811</t>
  </si>
  <si>
    <t xml:space="preserve">      公共租赁住房支出</t>
  </si>
  <si>
    <t>2120813</t>
  </si>
  <si>
    <t xml:space="preserve">      保障性住房租金补贴</t>
  </si>
  <si>
    <t>2120899</t>
  </si>
  <si>
    <t xml:space="preserve">      其他国有土地使用权出让收入安排的支出</t>
  </si>
  <si>
    <t>21210</t>
  </si>
  <si>
    <t xml:space="preserve">    国有土地收益基金安排的支出</t>
  </si>
  <si>
    <t>2121001</t>
  </si>
  <si>
    <t>2121002</t>
  </si>
  <si>
    <t>2121099</t>
  </si>
  <si>
    <t xml:space="preserve">      其他国有土地收益基金支出</t>
  </si>
  <si>
    <t>21211</t>
  </si>
  <si>
    <t xml:space="preserve">    农业土地开发资金安排的支出</t>
  </si>
  <si>
    <t>21213</t>
  </si>
  <si>
    <t xml:space="preserve">    城市基础设施配套费安排的支出</t>
  </si>
  <si>
    <t>2121301</t>
  </si>
  <si>
    <t xml:space="preserve">      城市公共设施</t>
  </si>
  <si>
    <t>2121302</t>
  </si>
  <si>
    <t xml:space="preserve">      城市环境卫生</t>
  </si>
  <si>
    <t>2121303</t>
  </si>
  <si>
    <t xml:space="preserve">      公有房屋</t>
  </si>
  <si>
    <t>2121304</t>
  </si>
  <si>
    <t xml:space="preserve">      城市防洪</t>
  </si>
  <si>
    <t>2121399</t>
  </si>
  <si>
    <t xml:space="preserve">      其他城市基础设施配套费安排的支出</t>
  </si>
  <si>
    <t>21214</t>
  </si>
  <si>
    <t xml:space="preserve">    污水处理费收入安排的支出</t>
  </si>
  <si>
    <t>2121401</t>
  </si>
  <si>
    <t xml:space="preserve">      污水处理设施建设和运营</t>
  </si>
  <si>
    <t>2121402</t>
  </si>
  <si>
    <t xml:space="preserve">      代征手续费</t>
  </si>
  <si>
    <t>2121499</t>
  </si>
  <si>
    <t xml:space="preserve">      其他污水处理费安排的支出</t>
  </si>
  <si>
    <t>21215</t>
  </si>
  <si>
    <t xml:space="preserve">    土地储备专项债券收入安排的支出</t>
  </si>
  <si>
    <t>2121501</t>
  </si>
  <si>
    <t>2121502</t>
  </si>
  <si>
    <t>2121599</t>
  </si>
  <si>
    <t xml:space="preserve">      其他土地储备专项债券收入安排的支出</t>
  </si>
  <si>
    <t>21216</t>
  </si>
  <si>
    <t xml:space="preserve">    棚户区改造专项债券收入安排的支出</t>
  </si>
  <si>
    <t>2121601</t>
  </si>
  <si>
    <t>2121602</t>
  </si>
  <si>
    <t>2121699</t>
  </si>
  <si>
    <t xml:space="preserve">      其他棚户区改造专项债券收入安排的支出</t>
  </si>
  <si>
    <t>21217</t>
  </si>
  <si>
    <t xml:space="preserve">    城市基础设施配套费对应专项债务收入安排的支出</t>
  </si>
  <si>
    <t>2121701</t>
  </si>
  <si>
    <t>2121702</t>
  </si>
  <si>
    <t>2121703</t>
  </si>
  <si>
    <t>2121704</t>
  </si>
  <si>
    <t>2121799</t>
  </si>
  <si>
    <t xml:space="preserve">      其他城市基础设施配套费对应专项债务收入安排的支出</t>
  </si>
  <si>
    <t>21218</t>
  </si>
  <si>
    <t xml:space="preserve">    污水处理费对应专项债务收入安排的支出</t>
  </si>
  <si>
    <t>2121801</t>
  </si>
  <si>
    <t>2121899</t>
  </si>
  <si>
    <t xml:space="preserve">      其他污水处理费对应专项债务收入安排的支出</t>
  </si>
  <si>
    <t>21219</t>
  </si>
  <si>
    <t xml:space="preserve">    国有土地使用权出让收入对应专项债务收入安排的支出</t>
  </si>
  <si>
    <t>2121901</t>
  </si>
  <si>
    <t>2121902</t>
  </si>
  <si>
    <t>2121903</t>
  </si>
  <si>
    <t>2121904</t>
  </si>
  <si>
    <t>2121905</t>
  </si>
  <si>
    <t>2121906</t>
  </si>
  <si>
    <t>2121907</t>
  </si>
  <si>
    <t>2121999</t>
  </si>
  <si>
    <t xml:space="preserve">      其他国有土地使用权出让收入对应专项债务收入安排的支出</t>
  </si>
  <si>
    <t>21366</t>
  </si>
  <si>
    <t xml:space="preserve">    大中型水库库区基金安排的支出</t>
  </si>
  <si>
    <t>2136601</t>
  </si>
  <si>
    <t>2136602</t>
  </si>
  <si>
    <t xml:space="preserve">      解决移民遗留问题</t>
  </si>
  <si>
    <t>2136603</t>
  </si>
  <si>
    <t xml:space="preserve">      库区防护工程维护</t>
  </si>
  <si>
    <t>2136699</t>
  </si>
  <si>
    <t xml:space="preserve">      其他大中型水库库区基金支出</t>
  </si>
  <si>
    <t>21367</t>
  </si>
  <si>
    <t xml:space="preserve">    三峡水库库区基金支出</t>
  </si>
  <si>
    <t>2136701</t>
  </si>
  <si>
    <t>2136702</t>
  </si>
  <si>
    <t>2136703</t>
  </si>
  <si>
    <t xml:space="preserve">      库区维护和管理</t>
  </si>
  <si>
    <t>2136799</t>
  </si>
  <si>
    <t xml:space="preserve">      其他三峡水库库区基金支出</t>
  </si>
  <si>
    <t>21369</t>
  </si>
  <si>
    <t xml:space="preserve">    国家重大水利工程建设基金安排的支出</t>
  </si>
  <si>
    <t>2136901</t>
  </si>
  <si>
    <t xml:space="preserve">      南水北调工程建设</t>
  </si>
  <si>
    <t>2136902</t>
  </si>
  <si>
    <t xml:space="preserve">      三峡后续工作</t>
  </si>
  <si>
    <t>2136903</t>
  </si>
  <si>
    <t xml:space="preserve">      地方重大水利工程建设</t>
  </si>
  <si>
    <t>2136999</t>
  </si>
  <si>
    <t xml:space="preserve">      其他重大水利工程建设基金支出</t>
  </si>
  <si>
    <t xml:space="preserve">    大中型水库库区基金对应专项债务收入安排的支出</t>
  </si>
  <si>
    <t xml:space="preserve">      其他大中型水库库区基金对应专项债务收入支出</t>
  </si>
  <si>
    <t xml:space="preserve">    国家重大水利工程建设基金对应专项债务收入安排的支出</t>
  </si>
  <si>
    <t xml:space="preserve">      三峡工程后续工作</t>
  </si>
  <si>
    <t xml:space="preserve">      其他重大水利工程建设基金对应专项债务收入支出</t>
  </si>
  <si>
    <t>21460</t>
  </si>
  <si>
    <t xml:space="preserve">    海南省高等级公路车辆通行附加费安排的支出</t>
  </si>
  <si>
    <t>2146001</t>
  </si>
  <si>
    <t xml:space="preserve">      公路建设</t>
  </si>
  <si>
    <t>2146002</t>
  </si>
  <si>
    <t xml:space="preserve">      公路养护</t>
  </si>
  <si>
    <t>2146003</t>
  </si>
  <si>
    <t xml:space="preserve">      公路还贷</t>
  </si>
  <si>
    <t>2146099</t>
  </si>
  <si>
    <t xml:space="preserve">      其他海南省高等级公路车辆通行附加费安排的支出</t>
  </si>
  <si>
    <t>21462</t>
  </si>
  <si>
    <t xml:space="preserve">    车辆通行费安排的支出</t>
  </si>
  <si>
    <t>2146201</t>
  </si>
  <si>
    <t>2146202</t>
  </si>
  <si>
    <t xml:space="preserve">      政府还贷公路养护</t>
  </si>
  <si>
    <t>2146203</t>
  </si>
  <si>
    <t xml:space="preserve">      政府还贷公路管理</t>
  </si>
  <si>
    <t>2146299</t>
  </si>
  <si>
    <t xml:space="preserve">      其他车辆通行费安排的支出</t>
  </si>
  <si>
    <t>21463</t>
  </si>
  <si>
    <t xml:space="preserve">    港口建设费安排的支出</t>
  </si>
  <si>
    <t>2146301</t>
  </si>
  <si>
    <t xml:space="preserve">      港口设施</t>
  </si>
  <si>
    <t>2146302</t>
  </si>
  <si>
    <t xml:space="preserve">      航道建设和维护</t>
  </si>
  <si>
    <t>2146303</t>
  </si>
  <si>
    <t xml:space="preserve">      航运保障系统建设</t>
  </si>
  <si>
    <t>2146399</t>
  </si>
  <si>
    <t xml:space="preserve">      其他港口建设费安排的支出</t>
  </si>
  <si>
    <t>21464</t>
  </si>
  <si>
    <t xml:space="preserve">    铁路建设基金支出</t>
  </si>
  <si>
    <t>2146401</t>
  </si>
  <si>
    <t xml:space="preserve">      铁路建设投资</t>
  </si>
  <si>
    <t>2146402</t>
  </si>
  <si>
    <t xml:space="preserve">      购置铁路机车车辆</t>
  </si>
  <si>
    <t>2146403</t>
  </si>
  <si>
    <t xml:space="preserve">      铁路还贷</t>
  </si>
  <si>
    <t>2146404</t>
  </si>
  <si>
    <t xml:space="preserve">      建设项目铺底资金</t>
  </si>
  <si>
    <t>2146405</t>
  </si>
  <si>
    <t xml:space="preserve">      勘测设计</t>
  </si>
  <si>
    <t>2146406</t>
  </si>
  <si>
    <t xml:space="preserve">      注册资本金</t>
  </si>
  <si>
    <t>2146407</t>
  </si>
  <si>
    <t xml:space="preserve">      周转资金</t>
  </si>
  <si>
    <t>2146499</t>
  </si>
  <si>
    <t xml:space="preserve">      其他铁路建设基金支出</t>
  </si>
  <si>
    <t>21468</t>
  </si>
  <si>
    <t xml:space="preserve">    船舶油污损害赔偿基金支出</t>
  </si>
  <si>
    <t>2146801</t>
  </si>
  <si>
    <t xml:space="preserve">      应急处置费用</t>
  </si>
  <si>
    <t>2146802</t>
  </si>
  <si>
    <t xml:space="preserve">      控制清除污染</t>
  </si>
  <si>
    <t>2146803</t>
  </si>
  <si>
    <t xml:space="preserve">      损失补偿</t>
  </si>
  <si>
    <t>2146804</t>
  </si>
  <si>
    <t xml:space="preserve">      生态恢复</t>
  </si>
  <si>
    <t>2146805</t>
  </si>
  <si>
    <t xml:space="preserve">      监视监测</t>
  </si>
  <si>
    <t>2146899</t>
  </si>
  <si>
    <t xml:space="preserve">      其他船舶油污损害赔偿基金支出</t>
  </si>
  <si>
    <t>21469</t>
  </si>
  <si>
    <t xml:space="preserve">    民航发展基金支出</t>
  </si>
  <si>
    <t>2146901</t>
  </si>
  <si>
    <t xml:space="preserve">      民航机场建设</t>
  </si>
  <si>
    <t>2146902</t>
  </si>
  <si>
    <t xml:space="preserve">      空管系统建设</t>
  </si>
  <si>
    <t>2146903</t>
  </si>
  <si>
    <t xml:space="preserve">      民航安全</t>
  </si>
  <si>
    <t>2146904</t>
  </si>
  <si>
    <t xml:space="preserve">      航线和机场补贴</t>
  </si>
  <si>
    <t>2146906</t>
  </si>
  <si>
    <t xml:space="preserve">      民航节能减排</t>
  </si>
  <si>
    <t>2146907</t>
  </si>
  <si>
    <t xml:space="preserve">      通用航空发展</t>
  </si>
  <si>
    <t>2146908</t>
  </si>
  <si>
    <t xml:space="preserve">      征管经费</t>
  </si>
  <si>
    <t>2146999</t>
  </si>
  <si>
    <t xml:space="preserve">      其他民航发展基金支出</t>
  </si>
  <si>
    <t>21470</t>
  </si>
  <si>
    <t xml:space="preserve">    海南省高等级公路车辆通行附加费对应专项债务收入安排的支出</t>
  </si>
  <si>
    <t>2147001</t>
  </si>
  <si>
    <t>2147099</t>
  </si>
  <si>
    <t xml:space="preserve">      其他海南省高等级公路车辆通行附加费对应专项债务收入安排的支出</t>
  </si>
  <si>
    <t>21471</t>
  </si>
  <si>
    <t xml:space="preserve">    政府收费公路专项债券收入安排的支出</t>
  </si>
  <si>
    <t>2147101</t>
  </si>
  <si>
    <t>2147199</t>
  </si>
  <si>
    <t xml:space="preserve">      其他政府收费公路专项债券收入安排的支出</t>
  </si>
  <si>
    <t>21472</t>
  </si>
  <si>
    <t xml:space="preserve">    车辆通行费对应专项债务收入安排的支出</t>
  </si>
  <si>
    <t>21473</t>
  </si>
  <si>
    <t xml:space="preserve">    港口建设费对应专项债务收入安排的支出</t>
  </si>
  <si>
    <t>2147301</t>
  </si>
  <si>
    <t>2147303</t>
  </si>
  <si>
    <t>2147399</t>
  </si>
  <si>
    <t xml:space="preserve">      其他港口建设费对应专项债务收入安排的支出</t>
  </si>
  <si>
    <t>七、资源勘探工业信息等支出</t>
  </si>
  <si>
    <t>21562</t>
  </si>
  <si>
    <t xml:space="preserve">    农网还贷资金支出</t>
  </si>
  <si>
    <t>2156202</t>
  </si>
  <si>
    <t xml:space="preserve">      地方农网还贷资金支出</t>
  </si>
  <si>
    <t>2156299</t>
  </si>
  <si>
    <t xml:space="preserve">      其他农网还贷资金支出</t>
  </si>
  <si>
    <t>22904</t>
  </si>
  <si>
    <t xml:space="preserve">    其他政府性基金及对应专项债务收入安排的支出</t>
  </si>
  <si>
    <t>2290401</t>
  </si>
  <si>
    <t xml:space="preserve">      其他政府性基金安排的支出</t>
  </si>
  <si>
    <t>2290402</t>
  </si>
  <si>
    <t xml:space="preserve">      其他地方自行试点项目收益专项债券收入安排的支出</t>
  </si>
  <si>
    <t>2290403</t>
  </si>
  <si>
    <t xml:space="preserve">      其他政府性基金债务收入安排的支出</t>
  </si>
  <si>
    <t>22908</t>
  </si>
  <si>
    <t xml:space="preserve">    彩票发行销售机构业务费安排的支出</t>
  </si>
  <si>
    <t>2290802</t>
  </si>
  <si>
    <t xml:space="preserve">      福利彩票发行机构的业务费支出</t>
  </si>
  <si>
    <t>2290803</t>
  </si>
  <si>
    <t xml:space="preserve">      体育彩票发行机构的业务费支出</t>
  </si>
  <si>
    <t>2290804</t>
  </si>
  <si>
    <t xml:space="preserve">      福利彩票销售机构的业务费支出</t>
  </si>
  <si>
    <t>2290805</t>
  </si>
  <si>
    <t xml:space="preserve">      体育彩票销售机构的业务费支出</t>
  </si>
  <si>
    <t>2290806</t>
  </si>
  <si>
    <t xml:space="preserve">      彩票兑奖周转金支出</t>
  </si>
  <si>
    <t>2290807</t>
  </si>
  <si>
    <t xml:space="preserve">      彩票发行销售风险基金支出</t>
  </si>
  <si>
    <t>2290808</t>
  </si>
  <si>
    <t xml:space="preserve">      彩票市场调控资金支出</t>
  </si>
  <si>
    <t>2290899</t>
  </si>
  <si>
    <t xml:space="preserve">      其他彩票发行销售机构业务费安排的支出</t>
  </si>
  <si>
    <t>22960</t>
  </si>
  <si>
    <t xml:space="preserve">    彩票公益金安排的支出</t>
  </si>
  <si>
    <t xml:space="preserve">      用于补充全国社会保障基金的彩票公益金支出</t>
  </si>
  <si>
    <t>2296002</t>
  </si>
  <si>
    <t xml:space="preserve">      用于社会福利的彩票公益金支出</t>
  </si>
  <si>
    <t>2296003</t>
  </si>
  <si>
    <t xml:space="preserve">      用于体育事业的彩票公益金支出</t>
  </si>
  <si>
    <t>2296004</t>
  </si>
  <si>
    <t xml:space="preserve">      用于教育事业的彩票公益金支出</t>
  </si>
  <si>
    <t>2296005</t>
  </si>
  <si>
    <t xml:space="preserve">      用于红十字事业的彩票公益金支出</t>
  </si>
  <si>
    <t>2296006</t>
  </si>
  <si>
    <t xml:space="preserve">      用于残疾人事业的彩票公益金支出</t>
  </si>
  <si>
    <t>2296010</t>
  </si>
  <si>
    <t xml:space="preserve">      用于文化事业的彩票公益金支出</t>
  </si>
  <si>
    <t>2296011</t>
  </si>
  <si>
    <t xml:space="preserve">      用于扶贫的彩票公益金支出</t>
  </si>
  <si>
    <t>2296012</t>
  </si>
  <si>
    <t xml:space="preserve">      用于法律援助的彩票公益金支出</t>
  </si>
  <si>
    <t>2296013</t>
  </si>
  <si>
    <t xml:space="preserve">      用于城乡医疗救助的彩票公益金支出</t>
  </si>
  <si>
    <t>2296099</t>
  </si>
  <si>
    <t xml:space="preserve">      用于其他社会公益事业的彩票公益金支出</t>
  </si>
  <si>
    <t>2320401</t>
  </si>
  <si>
    <t xml:space="preserve">      海南省高等级公路车辆通行附加费债务付息支出</t>
  </si>
  <si>
    <t>2320402</t>
  </si>
  <si>
    <t xml:space="preserve">      港口建设费债务付息支出</t>
  </si>
  <si>
    <t>2320405</t>
  </si>
  <si>
    <t xml:space="preserve">      国家电影事业发展专项资金债务付息支出</t>
  </si>
  <si>
    <t>2320411</t>
  </si>
  <si>
    <t xml:space="preserve">      国有土地使用权出让金债务付息支出</t>
  </si>
  <si>
    <t>2320413</t>
  </si>
  <si>
    <t xml:space="preserve">      农业土地开发资金债务付息支出</t>
  </si>
  <si>
    <t>2320414</t>
  </si>
  <si>
    <t xml:space="preserve">      大中型水库库区基金债务付息支出</t>
  </si>
  <si>
    <t>2320416</t>
  </si>
  <si>
    <t xml:space="preserve">      城市基础设施配套费债务付息支出</t>
  </si>
  <si>
    <t>2320417</t>
  </si>
  <si>
    <t xml:space="preserve">      小型水库移民扶助基金债务付息支出</t>
  </si>
  <si>
    <t>2320418</t>
  </si>
  <si>
    <t xml:space="preserve">      国家重大水利工程建设基金债务付息支出</t>
  </si>
  <si>
    <t>2320419</t>
  </si>
  <si>
    <t xml:space="preserve">      车辆通行费债务付息支出</t>
  </si>
  <si>
    <t>2320420</t>
  </si>
  <si>
    <t xml:space="preserve">      污水处理费债务付息支出</t>
  </si>
  <si>
    <t>2320431</t>
  </si>
  <si>
    <t xml:space="preserve">      土地储备专项债券付息支出</t>
  </si>
  <si>
    <t>2320432</t>
  </si>
  <si>
    <t xml:space="preserve">      政府收费公路专项债券付息支出</t>
  </si>
  <si>
    <t>2320433</t>
  </si>
  <si>
    <t xml:space="preserve">      棚户区改造专项债券付息支出</t>
  </si>
  <si>
    <t>2320498</t>
  </si>
  <si>
    <t xml:space="preserve">      其他地方自行试点项目收益专项债券付息支出</t>
  </si>
  <si>
    <t>2320499</t>
  </si>
  <si>
    <t xml:space="preserve">      其他政府性基金债务付息支出</t>
  </si>
  <si>
    <t xml:space="preserve">    地方政府专项债务发行费用支出</t>
  </si>
  <si>
    <t>2330401</t>
  </si>
  <si>
    <t xml:space="preserve">      海南省高等级公路车辆通行附加费债务发行费用支出</t>
  </si>
  <si>
    <t>2330402</t>
  </si>
  <si>
    <t xml:space="preserve">      港口建设费债务发行费用支出</t>
  </si>
  <si>
    <t>2330405</t>
  </si>
  <si>
    <t xml:space="preserve">      国家电影事业发展专项资金债务发行费用支出</t>
  </si>
  <si>
    <t>2330411</t>
  </si>
  <si>
    <t xml:space="preserve">      国有土地使用权出让金债务发行费用支出</t>
  </si>
  <si>
    <t>2330413</t>
  </si>
  <si>
    <t xml:space="preserve">      农业土地开发资金债务发行费用支出</t>
  </si>
  <si>
    <t>2330414</t>
  </si>
  <si>
    <t xml:space="preserve">      大中型水库库区基金债务发行费用支出</t>
  </si>
  <si>
    <t>2330416</t>
  </si>
  <si>
    <t xml:space="preserve">      城市基础设施配套费债务发行费用支出</t>
  </si>
  <si>
    <t>2330417</t>
  </si>
  <si>
    <t xml:space="preserve">      小型水库移民扶助基金债务发行费用支出</t>
  </si>
  <si>
    <t>2330418</t>
  </si>
  <si>
    <t xml:space="preserve">      国家重大水利工程建设基金债务发行费用支出</t>
  </si>
  <si>
    <t>2330419</t>
  </si>
  <si>
    <t xml:space="preserve">      车辆通行费债务发行费用支出</t>
  </si>
  <si>
    <t>2330420</t>
  </si>
  <si>
    <t xml:space="preserve">      污水处理费债务发行费用支出</t>
  </si>
  <si>
    <t>2330431</t>
  </si>
  <si>
    <t xml:space="preserve">      土地储备专项债券发行费用支出</t>
  </si>
  <si>
    <t>2330432</t>
  </si>
  <si>
    <t xml:space="preserve">      政府收费公路专项债券发行费用支出</t>
  </si>
  <si>
    <t>2330433</t>
  </si>
  <si>
    <t xml:space="preserve">      棚户区改造专项债券发行费用支出</t>
  </si>
  <si>
    <t>2330498</t>
  </si>
  <si>
    <t xml:space="preserve">      其他地方自行试点项目收益专项债务发行费用支出</t>
  </si>
  <si>
    <t>2330499</t>
  </si>
  <si>
    <t xml:space="preserve">      其他政府性基金债务发行费用支出</t>
  </si>
  <si>
    <t>234</t>
  </si>
  <si>
    <t>23401</t>
  </si>
  <si>
    <t xml:space="preserve">    基础设施建设</t>
  </si>
  <si>
    <t>2340101</t>
  </si>
  <si>
    <t xml:space="preserve">      公共卫生体系建设</t>
  </si>
  <si>
    <t>2340102</t>
  </si>
  <si>
    <t xml:space="preserve">      重大疫情防控救治体系建设</t>
  </si>
  <si>
    <t>2340103</t>
  </si>
  <si>
    <t xml:space="preserve">      粮食安全</t>
  </si>
  <si>
    <t>2340104</t>
  </si>
  <si>
    <t xml:space="preserve">      能源安全</t>
  </si>
  <si>
    <t>2340105</t>
  </si>
  <si>
    <t xml:space="preserve">      应急物资保障</t>
  </si>
  <si>
    <t>2340106</t>
  </si>
  <si>
    <t xml:space="preserve">      产业链改造升级</t>
  </si>
  <si>
    <t>2340107</t>
  </si>
  <si>
    <t xml:space="preserve">      城镇老旧小区改造</t>
  </si>
  <si>
    <t>2340108</t>
  </si>
  <si>
    <t xml:space="preserve">      生态环境治理</t>
  </si>
  <si>
    <t>2340109</t>
  </si>
  <si>
    <t xml:space="preserve">      交通基础设施建设</t>
  </si>
  <si>
    <t>2340110</t>
  </si>
  <si>
    <t xml:space="preserve">      市政设施建设</t>
  </si>
  <si>
    <t>2340111</t>
  </si>
  <si>
    <t xml:space="preserve">      重大区域规划基础设施建设</t>
  </si>
  <si>
    <t>2340199</t>
  </si>
  <si>
    <t xml:space="preserve">      其他基础设施建设</t>
  </si>
  <si>
    <t>23402</t>
  </si>
  <si>
    <t xml:space="preserve">    抗疫相关支出</t>
  </si>
  <si>
    <t>2340201</t>
  </si>
  <si>
    <t xml:space="preserve">      减免房租补贴</t>
  </si>
  <si>
    <t>2340202</t>
  </si>
  <si>
    <t xml:space="preserve">      重点企业贷款贴息</t>
  </si>
  <si>
    <t>2340203</t>
  </si>
  <si>
    <t xml:space="preserve">      创业担保贷款贴息</t>
  </si>
  <si>
    <t>2340204</t>
  </si>
  <si>
    <t xml:space="preserve">      援企稳岗补贴</t>
  </si>
  <si>
    <t>2340205</t>
  </si>
  <si>
    <t xml:space="preserve">      困难群众基本生活补助</t>
  </si>
  <si>
    <t>2340299</t>
  </si>
  <si>
    <t xml:space="preserve">      其他抗疫相关支出</t>
  </si>
  <si>
    <t>表十七</t>
  </si>
  <si>
    <t>项        目</t>
  </si>
  <si>
    <r>
      <rPr>
        <sz val="14"/>
        <rFont val="宋体"/>
        <charset val="134"/>
      </rPr>
      <t xml:space="preserve">  </t>
    </r>
    <r>
      <rPr>
        <sz val="14"/>
        <rFont val="宋体"/>
        <charset val="134"/>
      </rPr>
      <t xml:space="preserve"> </t>
    </r>
    <r>
      <rPr>
        <sz val="14"/>
        <rFont val="宋体"/>
        <charset val="134"/>
      </rPr>
      <t xml:space="preserve">  卫生体育福利企业利润收入</t>
    </r>
  </si>
  <si>
    <t xml:space="preserve">     化工企业利润收入</t>
  </si>
  <si>
    <t>表十八</t>
  </si>
  <si>
    <t xml:space="preserve">    离休干部医药费补助支出</t>
  </si>
  <si>
    <t xml:space="preserve">    前瞻性战略性产业发展支出</t>
  </si>
  <si>
    <t xml:space="preserve">    其他国有资本经营预算支出（项）</t>
  </si>
  <si>
    <t>表十九</t>
  </si>
  <si>
    <t>项     目</t>
  </si>
  <si>
    <t>六、城乡居民基本养老保险基金收入</t>
  </si>
  <si>
    <t>七、居民基本医疗保险基金收入</t>
  </si>
  <si>
    <t>表二十</t>
  </si>
  <si>
    <r>
      <rPr>
        <sz val="14"/>
        <rFont val="宋体"/>
        <charset val="134"/>
      </rPr>
      <t xml:space="preserve">    </t>
    </r>
    <r>
      <rPr>
        <sz val="14"/>
        <color indexed="8"/>
        <rFont val="宋体"/>
        <charset val="134"/>
      </rPr>
      <t>单位：万元</t>
    </r>
  </si>
  <si>
    <t>项       目</t>
  </si>
  <si>
    <t>六、城乡居民基本养老保险基金支出</t>
  </si>
  <si>
    <t>七、居民基本医疗保险基金支出</t>
  </si>
  <si>
    <t xml:space="preserve">补助下级支出
  </t>
  </si>
  <si>
    <t>表二十一</t>
  </si>
  <si>
    <t>六、城乡居民基本养老保险基金本年收支结余</t>
  </si>
  <si>
    <t xml:space="preserve">    城乡居民基本养老保险基金年末滚存结余</t>
  </si>
  <si>
    <t>七、居民基本医疗保险基金本年收支结余</t>
  </si>
  <si>
    <t>本年收支结余</t>
  </si>
  <si>
    <t>年末滚存结余</t>
  </si>
  <si>
    <t>表二十二</t>
  </si>
  <si>
    <t> 单位：万元</t>
  </si>
  <si>
    <t>项         目</t>
  </si>
  <si>
    <t>全县</t>
  </si>
  <si>
    <t>执行数比上年决算数增长%</t>
  </si>
  <si>
    <t>一般债务</t>
  </si>
  <si>
    <t>一、上年末地方政府一般债务余额</t>
  </si>
  <si>
    <t>1.上年末地方一般债务余额</t>
  </si>
  <si>
    <t>2.调增上年一般债务余额</t>
  </si>
  <si>
    <t>二、当年末地方政府一般债务余额限额</t>
  </si>
  <si>
    <t>三、当年地方政府一般债务发行额</t>
  </si>
  <si>
    <t>1.发行新增一般债券</t>
  </si>
  <si>
    <t>2.发行再融资一般债券</t>
  </si>
  <si>
    <t>3.发行置换一般债券</t>
  </si>
  <si>
    <t>四、当年地方政府一般债务还本额</t>
  </si>
  <si>
    <t>1.一般债务置换、再融资债券还本</t>
  </si>
  <si>
    <t>2.一般债务其他资金还本</t>
  </si>
  <si>
    <t>五、当年末地方政府一般债务余额</t>
  </si>
  <si>
    <t>专项债务</t>
  </si>
  <si>
    <t>一、上年末地方政府专项债务余额</t>
  </si>
  <si>
    <t>1.上年末地方专项债务余额</t>
  </si>
  <si>
    <t>2.调增上年专项债务余额</t>
  </si>
  <si>
    <t>二、当年末地方政府专项债务余额限额</t>
  </si>
  <si>
    <t>三、当年地方政府专项债务发行额</t>
  </si>
  <si>
    <t>1.发行新增专项债券</t>
  </si>
  <si>
    <t>2.发行再融资专项债券</t>
  </si>
  <si>
    <t>3.发行置换专项债券</t>
  </si>
  <si>
    <t>四、当年地方政府专项债务还本额</t>
  </si>
  <si>
    <t>1.专项债务置换、再融资债券还本</t>
  </si>
  <si>
    <t>2.专项债务其他资金还本</t>
  </si>
  <si>
    <t>五、当年末地方政府专项债务余额</t>
  </si>
  <si>
    <t>合计</t>
  </si>
  <si>
    <t>一、上年末地方政府债务余额</t>
  </si>
  <si>
    <t>1.上年末地方政府债务余额</t>
  </si>
  <si>
    <t>2.调增上年政府债务余额</t>
  </si>
  <si>
    <t>二、当年末地方政府债务余额限额</t>
  </si>
  <si>
    <t>三、当年地方政府债务发行额</t>
  </si>
  <si>
    <t>1.发行新增政府债券</t>
  </si>
  <si>
    <t>2.发行再融资债券</t>
  </si>
  <si>
    <t>3.发行置换债券</t>
  </si>
  <si>
    <t>四、当年地方政府债务还本额</t>
  </si>
  <si>
    <t>1.政府债务置换、再融资债券还本</t>
  </si>
  <si>
    <t>2.政府债务其他资金还本</t>
  </si>
  <si>
    <t>五、当年末地方政府债务余额</t>
  </si>
  <si>
    <t>表二十三</t>
  </si>
  <si>
    <t>4.新增外债提款</t>
  </si>
</sst>
</file>

<file path=xl/styles.xml><?xml version="1.0" encoding="utf-8"?>
<styleSheet xmlns="http://schemas.openxmlformats.org/spreadsheetml/2006/main" xmlns:mc="http://schemas.openxmlformats.org/markup-compatibility/2006" xmlns:xr9="http://schemas.microsoft.com/office/spreadsheetml/2016/revision9" mc:Ignorable="xr9">
  <numFmts count="33">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mm\.dd"/>
    <numFmt numFmtId="177" formatCode="_-&quot;$&quot;\ * #,##0_-;_-&quot;$&quot;\ * #,##0\-;_-&quot;$&quot;\ * &quot;-&quot;_-;_-@_-"/>
    <numFmt numFmtId="178" formatCode="&quot;$&quot;\ #,##0.00_-;[Red]&quot;$&quot;\ #,##0.00\-"/>
    <numFmt numFmtId="179" formatCode="_(&quot;$&quot;* #,##0.00_);_(&quot;$&quot;* \(#,##0.00\);_(&quot;$&quot;* &quot;-&quot;??_);_(@_)"/>
    <numFmt numFmtId="180" formatCode="#,##0;\(#,##0\)"/>
    <numFmt numFmtId="181" formatCode="&quot;$&quot;#,##0.00_);[Red]\(&quot;$&quot;#,##0.00\)"/>
    <numFmt numFmtId="182" formatCode="_-* #,##0_-;\-* #,##0_-;_-* &quot;-&quot;_-;_-@_-"/>
    <numFmt numFmtId="183" formatCode="_-* #,##0.00_-;\-* #,##0.00_-;_-* &quot;-&quot;??_-;_-@_-"/>
    <numFmt numFmtId="184" formatCode="_-&quot;$&quot;\ * #,##0.00_-;_-&quot;$&quot;\ * #,##0.00\-;_-&quot;$&quot;\ * &quot;-&quot;??_-;_-@_-"/>
    <numFmt numFmtId="185" formatCode="\$#,##0.00;\(\$#,##0.00\)"/>
    <numFmt numFmtId="186" formatCode="\$#,##0;\(\$#,##0\)"/>
    <numFmt numFmtId="187" formatCode="#,##0.0_);\(#,##0.0\)"/>
    <numFmt numFmtId="188" formatCode="&quot;$&quot;#,##0_);[Red]\(&quot;$&quot;#,##0\)"/>
    <numFmt numFmtId="189" formatCode="&quot;$&quot;\ #,##0_-;[Red]&quot;$&quot;\ #,##0\-"/>
    <numFmt numFmtId="190" formatCode="#\ ??/??"/>
    <numFmt numFmtId="191" formatCode="_(&quot;$&quot;* #,##0_);_(&quot;$&quot;* \(#,##0\);_(&quot;$&quot;* &quot;-&quot;_);_(@_)"/>
    <numFmt numFmtId="192" formatCode="_(* #,##0.00_);_(* \(#,##0.00\);_(* &quot;-&quot;??_);_(@_)"/>
    <numFmt numFmtId="193" formatCode="_(* #,##0_);_(* \(#,##0\);_(* &quot;-&quot;_);_(@_)"/>
    <numFmt numFmtId="194" formatCode="#,##0_ ;[Red]\-#,##0\ "/>
    <numFmt numFmtId="195" formatCode="_ * #,##0.0_ ;_ * \-#,##0.0_ ;_ * &quot;-&quot;??_ ;_ @_ "/>
    <numFmt numFmtId="196" formatCode="0.0%"/>
    <numFmt numFmtId="197" formatCode="_ * #,##0.0_ ;_ * \-#,##0.0_ ;_ * &quot;-&quot;?_ ;_ @_ "/>
    <numFmt numFmtId="198" formatCode="#,##0.00_);[Red]\(#,##0.00\)"/>
    <numFmt numFmtId="199" formatCode="0.0"/>
    <numFmt numFmtId="200" formatCode="#,##0_ "/>
    <numFmt numFmtId="201" formatCode="0_ "/>
    <numFmt numFmtId="202" formatCode="0.00_ "/>
    <numFmt numFmtId="203" formatCode="#,##0_);[Red]\(#,##0\)"/>
    <numFmt numFmtId="204" formatCode="yyyy&quot;年&quot;m&quot;月&quot;;@"/>
  </numFmts>
  <fonts count="119">
    <font>
      <sz val="11"/>
      <color indexed="8"/>
      <name val="宋体"/>
      <charset val="134"/>
    </font>
    <font>
      <sz val="20"/>
      <color indexed="8"/>
      <name val="方正小标宋简体"/>
      <charset val="134"/>
    </font>
    <font>
      <sz val="14"/>
      <color indexed="8"/>
      <name val="宋体"/>
      <charset val="134"/>
    </font>
    <font>
      <b/>
      <sz val="14"/>
      <color indexed="8"/>
      <name val="宋体"/>
      <charset val="134"/>
    </font>
    <font>
      <b/>
      <sz val="16"/>
      <color indexed="8"/>
      <name val="宋体"/>
      <charset val="134"/>
    </font>
    <font>
      <b/>
      <sz val="14"/>
      <name val="宋体"/>
      <charset val="134"/>
    </font>
    <font>
      <sz val="14"/>
      <name val="宋体"/>
      <charset val="134"/>
    </font>
    <font>
      <sz val="12"/>
      <name val="宋体"/>
      <charset val="134"/>
    </font>
    <font>
      <b/>
      <sz val="20"/>
      <name val="方正小标宋简体"/>
      <charset val="134"/>
    </font>
    <font>
      <sz val="14"/>
      <name val="MS Serif"/>
      <charset val="134"/>
    </font>
    <font>
      <sz val="11"/>
      <name val="宋体"/>
      <charset val="134"/>
    </font>
    <font>
      <sz val="14"/>
      <name val="宋体"/>
      <charset val="134"/>
      <scheme val="minor"/>
    </font>
    <font>
      <sz val="14"/>
      <color theme="1"/>
      <name val="宋体"/>
      <charset val="134"/>
      <scheme val="minor"/>
    </font>
    <font>
      <b/>
      <sz val="14"/>
      <color theme="1"/>
      <name val="宋体"/>
      <charset val="134"/>
      <scheme val="minor"/>
    </font>
    <font>
      <sz val="14"/>
      <name val="Times New Roman"/>
      <charset val="134"/>
    </font>
    <font>
      <sz val="20"/>
      <color indexed="8"/>
      <name val="华文中宋"/>
      <charset val="134"/>
    </font>
    <font>
      <sz val="10"/>
      <name val="宋体"/>
      <charset val="134"/>
      <scheme val="minor"/>
    </font>
    <font>
      <b/>
      <sz val="11"/>
      <name val="宋体"/>
      <charset val="134"/>
    </font>
    <font>
      <b/>
      <sz val="12"/>
      <name val="宋体"/>
      <charset val="134"/>
    </font>
    <font>
      <sz val="20"/>
      <name val="方正小标宋简体"/>
      <charset val="134"/>
    </font>
    <font>
      <sz val="12"/>
      <color indexed="8"/>
      <name val="宋体"/>
      <charset val="134"/>
    </font>
    <font>
      <b/>
      <sz val="14"/>
      <name val="黑体"/>
      <charset val="134"/>
    </font>
    <font>
      <sz val="14"/>
      <color indexed="9"/>
      <name val="宋体"/>
      <charset val="134"/>
    </font>
    <font>
      <sz val="12"/>
      <name val="仿宋_GB2312"/>
      <charset val="134"/>
    </font>
    <font>
      <sz val="10"/>
      <name val="Arial"/>
      <charset val="1"/>
    </font>
    <font>
      <b/>
      <sz val="18"/>
      <color indexed="8"/>
      <name val="方正小标宋简体"/>
      <charset val="134"/>
    </font>
    <font>
      <sz val="11"/>
      <color rgb="FF000000"/>
      <name val="宋体"/>
      <charset val="1"/>
    </font>
    <font>
      <b/>
      <sz val="10"/>
      <name val="宋体"/>
      <charset val="134"/>
    </font>
    <font>
      <b/>
      <sz val="12"/>
      <color indexed="8"/>
      <name val="宋体"/>
      <charset val="134"/>
    </font>
    <font>
      <sz val="11"/>
      <color theme="1"/>
      <name val="Tahoma"/>
      <charset val="134"/>
    </font>
    <font>
      <sz val="12"/>
      <color indexed="10"/>
      <name val="宋体"/>
      <charset val="134"/>
    </font>
    <font>
      <b/>
      <sz val="11"/>
      <color indexed="8"/>
      <name val="宋体"/>
      <charset val="134"/>
    </font>
    <font>
      <sz val="10"/>
      <color indexed="8"/>
      <name val="Helv"/>
      <charset val="134"/>
    </font>
    <font>
      <sz val="18"/>
      <name val="华文中宋"/>
      <charset val="134"/>
    </font>
    <font>
      <sz val="12"/>
      <color indexed="9"/>
      <name val="宋体"/>
      <charset val="134"/>
    </font>
    <font>
      <sz val="12"/>
      <color indexed="8"/>
      <name val="Times New Roman"/>
      <charset val="0"/>
    </font>
    <font>
      <sz val="12"/>
      <color indexed="9"/>
      <name val="Times New Roman"/>
      <charset val="0"/>
    </font>
    <font>
      <sz val="15"/>
      <name val="宋体"/>
      <charset val="134"/>
    </font>
    <font>
      <sz val="28"/>
      <name val="方正小标宋简体"/>
      <charset val="134"/>
    </font>
    <font>
      <sz val="20"/>
      <name val="Times New Roman"/>
      <charset val="134"/>
    </font>
    <font>
      <sz val="20"/>
      <color indexed="8"/>
      <name val="Times New Roman"/>
      <charset val="134"/>
    </font>
    <font>
      <sz val="20"/>
      <name val="宋体"/>
      <charset val="134"/>
    </font>
    <font>
      <sz val="12"/>
      <name val="黑体"/>
      <charset val="134"/>
    </font>
    <font>
      <sz val="30"/>
      <name val="方正小标宋简体"/>
      <charset val="134"/>
    </font>
    <font>
      <sz val="20"/>
      <name val="楷体_GB2312"/>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name val="Geneva"/>
      <charset val="134"/>
    </font>
    <font>
      <sz val="10"/>
      <name val="楷体"/>
      <charset val="134"/>
    </font>
    <font>
      <sz val="11"/>
      <color indexed="9"/>
      <name val="宋体"/>
      <charset val="134"/>
    </font>
    <font>
      <sz val="8"/>
      <name val="Times New Roman"/>
      <charset val="134"/>
    </font>
    <font>
      <sz val="11"/>
      <color indexed="17"/>
      <name val="宋体"/>
      <charset val="134"/>
    </font>
    <font>
      <sz val="10"/>
      <name val="Arial"/>
      <charset val="134"/>
    </font>
    <font>
      <sz val="8"/>
      <name val="Arial"/>
      <charset val="134"/>
    </font>
    <font>
      <sz val="12"/>
      <color indexed="16"/>
      <name val="宋体"/>
      <charset val="134"/>
    </font>
    <font>
      <sz val="12"/>
      <name val="Times New Roman"/>
      <charset val="134"/>
    </font>
    <font>
      <b/>
      <sz val="15"/>
      <color indexed="56"/>
      <name val="宋体"/>
      <charset val="134"/>
    </font>
    <font>
      <sz val="11"/>
      <color indexed="20"/>
      <name val="宋体"/>
      <charset val="134"/>
    </font>
    <font>
      <b/>
      <sz val="10"/>
      <name val="MS Sans Serif"/>
      <charset val="134"/>
    </font>
    <font>
      <sz val="12"/>
      <color indexed="17"/>
      <name val="宋体"/>
      <charset val="134"/>
    </font>
    <font>
      <sz val="10"/>
      <name val="Helv"/>
      <charset val="134"/>
    </font>
    <font>
      <u/>
      <sz val="12"/>
      <color indexed="12"/>
      <name val="宋体"/>
      <charset val="134"/>
    </font>
    <font>
      <b/>
      <sz val="13"/>
      <color indexed="56"/>
      <name val="宋体"/>
      <charset val="134"/>
    </font>
    <font>
      <sz val="10"/>
      <name val="仿宋_GB2312"/>
      <charset val="134"/>
    </font>
    <font>
      <sz val="11"/>
      <color indexed="60"/>
      <name val="宋体"/>
      <charset val="134"/>
    </font>
    <font>
      <b/>
      <sz val="11"/>
      <color indexed="63"/>
      <name val="宋体"/>
      <charset val="134"/>
    </font>
    <font>
      <b/>
      <sz val="11"/>
      <color indexed="56"/>
      <name val="宋体"/>
      <charset val="134"/>
    </font>
    <font>
      <b/>
      <sz val="12"/>
      <name val="Arial"/>
      <charset val="134"/>
    </font>
    <font>
      <b/>
      <sz val="18"/>
      <color indexed="56"/>
      <name val="宋体"/>
      <charset val="134"/>
    </font>
    <font>
      <sz val="10"/>
      <name val="MS Sans Serif"/>
      <charset val="134"/>
    </font>
    <font>
      <b/>
      <sz val="10"/>
      <name val="Tms Rmn"/>
      <charset val="134"/>
    </font>
    <font>
      <sz val="11"/>
      <color indexed="62"/>
      <name val="宋体"/>
      <charset val="134"/>
    </font>
    <font>
      <sz val="9"/>
      <name val="宋体"/>
      <charset val="134"/>
    </font>
    <font>
      <sz val="10"/>
      <name val="Times New Roman"/>
      <charset val="134"/>
    </font>
    <font>
      <b/>
      <sz val="15"/>
      <color indexed="54"/>
      <name val="宋体"/>
      <charset val="134"/>
    </font>
    <font>
      <b/>
      <sz val="10"/>
      <color indexed="9"/>
      <name val="宋体"/>
      <charset val="134"/>
    </font>
    <font>
      <b/>
      <sz val="9"/>
      <name val="Arial"/>
      <charset val="134"/>
    </font>
    <font>
      <b/>
      <sz val="13"/>
      <color indexed="54"/>
      <name val="宋体"/>
      <charset val="134"/>
    </font>
    <font>
      <sz val="12"/>
      <name val="Helv"/>
      <charset val="134"/>
    </font>
    <font>
      <sz val="12"/>
      <color indexed="9"/>
      <name val="Helv"/>
      <charset val="134"/>
    </font>
    <font>
      <b/>
      <sz val="8"/>
      <color indexed="9"/>
      <name val="宋体"/>
      <charset val="134"/>
    </font>
    <font>
      <sz val="7"/>
      <name val="Small Fonts"/>
      <charset val="134"/>
    </font>
    <font>
      <sz val="10"/>
      <color indexed="8"/>
      <name val="MS Sans Serif"/>
      <charset val="134"/>
    </font>
    <font>
      <b/>
      <sz val="11"/>
      <color indexed="54"/>
      <name val="宋体"/>
      <charset val="134"/>
    </font>
    <font>
      <b/>
      <sz val="18"/>
      <color indexed="54"/>
      <name val="宋体"/>
      <charset val="134"/>
    </font>
    <font>
      <b/>
      <sz val="14"/>
      <name val="楷体"/>
      <charset val="134"/>
    </font>
    <font>
      <b/>
      <sz val="18"/>
      <color indexed="62"/>
      <name val="宋体"/>
      <charset val="134"/>
    </font>
    <font>
      <i/>
      <sz val="11"/>
      <color indexed="23"/>
      <name val="宋体"/>
      <charset val="134"/>
    </font>
    <font>
      <sz val="12"/>
      <color indexed="20"/>
      <name val="宋体"/>
      <charset val="134"/>
    </font>
    <font>
      <sz val="11"/>
      <color indexed="52"/>
      <name val="宋体"/>
      <charset val="134"/>
    </font>
    <font>
      <b/>
      <sz val="11"/>
      <color indexed="9"/>
      <name val="宋体"/>
      <charset val="134"/>
    </font>
    <font>
      <sz val="10"/>
      <name val="宋体"/>
      <charset val="134"/>
    </font>
    <font>
      <b/>
      <sz val="11"/>
      <color indexed="52"/>
      <name val="宋体"/>
      <charset val="134"/>
    </font>
    <font>
      <u/>
      <sz val="10"/>
      <color indexed="12"/>
      <name val="Times"/>
      <charset val="134"/>
    </font>
    <font>
      <u/>
      <sz val="11"/>
      <color indexed="52"/>
      <name val="宋体"/>
      <charset val="134"/>
    </font>
    <font>
      <b/>
      <sz val="10"/>
      <name val="Arial"/>
      <charset val="134"/>
    </font>
    <font>
      <u/>
      <sz val="12"/>
      <color indexed="36"/>
      <name val="宋体"/>
      <charset val="134"/>
    </font>
    <font>
      <sz val="11"/>
      <color indexed="10"/>
      <name val="宋体"/>
      <charset val="134"/>
    </font>
    <font>
      <sz val="12"/>
      <name val="Courier"/>
      <charset val="134"/>
    </font>
    <font>
      <b/>
      <sz val="9"/>
      <name val="宋体"/>
      <charset val="134"/>
    </font>
    <font>
      <sz val="9"/>
      <name val="宋体"/>
      <charset val="134"/>
    </font>
  </fonts>
  <fills count="69">
    <fill>
      <patternFill patternType="none"/>
    </fill>
    <fill>
      <patternFill patternType="gray125"/>
    </fill>
    <fill>
      <patternFill patternType="solid">
        <fgColor rgb="FFFFFF00"/>
        <bgColor indexed="64"/>
      </patternFill>
    </fill>
    <fill>
      <patternFill patternType="solid">
        <fgColor indexed="9"/>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10"/>
        <bgColor indexed="64"/>
      </patternFill>
    </fill>
    <fill>
      <patternFill patternType="solid">
        <fgColor indexed="49"/>
        <bgColor indexed="64"/>
      </patternFill>
    </fill>
    <fill>
      <patternFill patternType="solid">
        <fgColor indexed="42"/>
        <bgColor indexed="64"/>
      </patternFill>
    </fill>
    <fill>
      <patternFill patternType="solid">
        <fgColor indexed="54"/>
        <bgColor indexed="64"/>
      </patternFill>
    </fill>
    <fill>
      <patternFill patternType="solid">
        <fgColor indexed="22"/>
        <bgColor indexed="64"/>
      </patternFill>
    </fill>
    <fill>
      <patternFill patternType="solid">
        <fgColor indexed="26"/>
        <bgColor indexed="64"/>
      </patternFill>
    </fill>
    <fill>
      <patternFill patternType="solid">
        <fgColor indexed="52"/>
        <bgColor indexed="64"/>
      </patternFill>
    </fill>
    <fill>
      <patternFill patternType="solid">
        <fgColor indexed="55"/>
        <bgColor indexed="64"/>
      </patternFill>
    </fill>
    <fill>
      <patternFill patternType="solid">
        <fgColor indexed="27"/>
        <bgColor indexed="64"/>
      </patternFill>
    </fill>
    <fill>
      <patternFill patternType="solid">
        <fgColor indexed="48"/>
        <bgColor indexed="64"/>
      </patternFill>
    </fill>
    <fill>
      <patternFill patternType="solid">
        <fgColor indexed="45"/>
        <bgColor indexed="64"/>
      </patternFill>
    </fill>
    <fill>
      <patternFill patternType="solid">
        <fgColor indexed="29"/>
        <bgColor indexed="64"/>
      </patternFill>
    </fill>
    <fill>
      <patternFill patternType="solid">
        <fgColor indexed="44"/>
        <bgColor indexed="64"/>
      </patternFill>
    </fill>
    <fill>
      <patternFill patternType="solid">
        <fgColor indexed="14"/>
        <bgColor indexed="64"/>
      </patternFill>
    </fill>
    <fill>
      <patternFill patternType="solid">
        <fgColor indexed="31"/>
        <bgColor indexed="64"/>
      </patternFill>
    </fill>
    <fill>
      <patternFill patternType="solid">
        <fgColor indexed="47"/>
        <bgColor indexed="64"/>
      </patternFill>
    </fill>
    <fill>
      <patternFill patternType="solid">
        <fgColor indexed="46"/>
        <bgColor indexed="64"/>
      </patternFill>
    </fill>
    <fill>
      <patternFill patternType="solid">
        <fgColor indexed="43"/>
        <bgColor indexed="64"/>
      </patternFill>
    </fill>
    <fill>
      <patternFill patternType="solid">
        <fgColor indexed="11"/>
        <bgColor indexed="64"/>
      </patternFill>
    </fill>
    <fill>
      <patternFill patternType="solid">
        <fgColor indexed="36"/>
        <bgColor indexed="64"/>
      </patternFill>
    </fill>
    <fill>
      <patternFill patternType="solid">
        <fgColor indexed="25"/>
        <bgColor indexed="64"/>
      </patternFill>
    </fill>
    <fill>
      <patternFill patternType="solid">
        <fgColor indexed="51"/>
        <bgColor indexed="64"/>
      </patternFill>
    </fill>
    <fill>
      <patternFill patternType="solid">
        <fgColor indexed="30"/>
        <bgColor indexed="64"/>
      </patternFill>
    </fill>
    <fill>
      <patternFill patternType="gray0625"/>
    </fill>
    <fill>
      <patternFill patternType="lightUp">
        <fgColor indexed="9"/>
        <bgColor indexed="29"/>
      </patternFill>
    </fill>
    <fill>
      <patternFill patternType="mediumGray">
        <fgColor indexed="22"/>
      </patternFill>
    </fill>
    <fill>
      <patternFill patternType="solid">
        <fgColor indexed="15"/>
        <bgColor indexed="64"/>
      </patternFill>
    </fill>
    <fill>
      <patternFill patternType="solid">
        <fgColor indexed="12"/>
        <bgColor indexed="64"/>
      </patternFill>
    </fill>
    <fill>
      <patternFill patternType="solid">
        <fgColor indexed="57"/>
        <bgColor indexed="64"/>
      </patternFill>
    </fill>
    <fill>
      <patternFill patternType="lightUp">
        <fgColor indexed="9"/>
        <bgColor indexed="55"/>
      </patternFill>
    </fill>
    <fill>
      <patternFill patternType="lightUp">
        <fgColor indexed="9"/>
        <bgColor indexed="22"/>
      </patternFill>
    </fill>
    <fill>
      <patternFill patternType="solid">
        <fgColor indexed="62"/>
        <bgColor indexed="64"/>
      </patternFill>
    </fill>
    <fill>
      <patternFill patternType="solid">
        <fgColor indexed="40"/>
        <bgColor indexed="64"/>
      </patternFill>
    </fill>
    <fill>
      <patternFill patternType="solid">
        <fgColor indexed="53"/>
        <bgColor indexed="64"/>
      </patternFill>
    </fill>
  </fills>
  <borders count="4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style="thin">
        <color rgb="FF000000"/>
      </right>
      <top/>
      <bottom style="thin">
        <color rgb="FF000000"/>
      </bottom>
      <diagonal/>
    </border>
    <border>
      <left style="thin">
        <color auto="1"/>
      </left>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thin">
        <color auto="1"/>
      </left>
      <right/>
      <top/>
      <bottom style="thin">
        <color auto="1"/>
      </bottom>
      <diagonal/>
    </border>
    <border>
      <left/>
      <right/>
      <top style="thin">
        <color auto="1"/>
      </top>
      <bottom style="thin">
        <color auto="1"/>
      </bottom>
      <diagonal/>
    </border>
    <border>
      <left/>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right style="thin">
        <color auto="1"/>
      </right>
      <top/>
      <bottom style="thin">
        <color auto="1"/>
      </bottom>
      <diagonal/>
    </border>
    <border>
      <left/>
      <right/>
      <top style="thin">
        <color indexed="62"/>
      </top>
      <bottom style="double">
        <color indexed="62"/>
      </bottom>
      <diagonal/>
    </border>
    <border>
      <left/>
      <right/>
      <top/>
      <bottom style="thick">
        <color indexed="62"/>
      </bottom>
      <diagonal/>
    </border>
    <border>
      <left/>
      <right/>
      <top/>
      <bottom style="medium">
        <color auto="1"/>
      </bottom>
      <diagonal/>
    </border>
    <border>
      <left style="thin">
        <color auto="1"/>
      </left>
      <right style="thin">
        <color auto="1"/>
      </right>
      <top/>
      <bottom style="thin">
        <color auto="1"/>
      </bottom>
      <diagonal/>
    </border>
    <border>
      <left/>
      <right/>
      <top/>
      <bottom style="thick">
        <color indexed="22"/>
      </bottom>
      <diagonal/>
    </border>
    <border>
      <left style="thin">
        <color indexed="63"/>
      </left>
      <right style="thin">
        <color indexed="63"/>
      </right>
      <top style="thin">
        <color indexed="63"/>
      </top>
      <bottom style="thin">
        <color indexed="6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auto="1"/>
      </left>
      <right style="thin">
        <color auto="1"/>
      </right>
      <top/>
      <bottom/>
      <diagonal/>
    </border>
    <border>
      <left/>
      <right/>
      <top style="medium">
        <color auto="1"/>
      </top>
      <bottom style="medium">
        <color auto="1"/>
      </bottom>
      <diagonal/>
    </border>
    <border>
      <left style="thin">
        <color indexed="23"/>
      </left>
      <right style="thin">
        <color indexed="23"/>
      </right>
      <top style="thin">
        <color indexed="23"/>
      </top>
      <bottom style="thin">
        <color indexed="23"/>
      </bottom>
      <diagonal/>
    </border>
    <border>
      <left/>
      <right/>
      <top/>
      <bottom style="thick">
        <color indexed="11"/>
      </bottom>
      <diagonal/>
    </border>
    <border>
      <left/>
      <right/>
      <top style="medium">
        <color indexed="9"/>
      </top>
      <bottom style="medium">
        <color indexed="9"/>
      </bottom>
      <diagonal/>
    </border>
    <border>
      <left/>
      <right/>
      <top style="thin">
        <color indexed="11"/>
      </top>
      <bottom style="double">
        <color indexed="11"/>
      </bottom>
      <diagonal/>
    </border>
    <border>
      <left/>
      <right/>
      <top/>
      <bottom style="thick">
        <color indexed="43"/>
      </bottom>
      <diagonal/>
    </border>
    <border>
      <left/>
      <right/>
      <top/>
      <bottom style="medium">
        <color indexed="4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s>
  <cellStyleXfs count="1333">
    <xf numFmtId="0" fontId="0" fillId="0" borderId="0">
      <alignment vertical="center"/>
    </xf>
    <xf numFmtId="43" fontId="0" fillId="0" borderId="0" applyFont="0" applyFill="0" applyBorder="0" applyAlignment="0" applyProtection="0">
      <alignment vertical="center"/>
    </xf>
    <xf numFmtId="44" fontId="45" fillId="0" borderId="0" applyFont="0" applyFill="0" applyBorder="0" applyAlignment="0" applyProtection="0">
      <alignment vertical="center"/>
    </xf>
    <xf numFmtId="9" fontId="7" fillId="0" borderId="0" applyFont="0" applyFill="0" applyBorder="0" applyAlignment="0" applyProtection="0">
      <alignment vertical="center"/>
    </xf>
    <xf numFmtId="41" fontId="45" fillId="0" borderId="0" applyFont="0" applyFill="0" applyBorder="0" applyAlignment="0" applyProtection="0">
      <alignment vertical="center"/>
    </xf>
    <xf numFmtId="42" fontId="45" fillId="0" borderId="0" applyFont="0" applyFill="0" applyBorder="0" applyAlignment="0" applyProtection="0">
      <alignment vertical="center"/>
    </xf>
    <xf numFmtId="0" fontId="46"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5" fillId="4" borderId="15" applyNumberFormat="0" applyFont="0" applyAlignment="0" applyProtection="0">
      <alignment vertical="center"/>
    </xf>
    <xf numFmtId="0" fontId="48"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1" fillId="0" borderId="16" applyNumberFormat="0" applyFill="0" applyAlignment="0" applyProtection="0">
      <alignment vertical="center"/>
    </xf>
    <xf numFmtId="0" fontId="52" fillId="0" borderId="16" applyNumberFormat="0" applyFill="0" applyAlignment="0" applyProtection="0">
      <alignment vertical="center"/>
    </xf>
    <xf numFmtId="0" fontId="53" fillId="0" borderId="17" applyNumberFormat="0" applyFill="0" applyAlignment="0" applyProtection="0">
      <alignment vertical="center"/>
    </xf>
    <xf numFmtId="0" fontId="53" fillId="0" borderId="0" applyNumberFormat="0" applyFill="0" applyBorder="0" applyAlignment="0" applyProtection="0">
      <alignment vertical="center"/>
    </xf>
    <xf numFmtId="0" fontId="54" fillId="5" borderId="18" applyNumberFormat="0" applyAlignment="0" applyProtection="0">
      <alignment vertical="center"/>
    </xf>
    <xf numFmtId="0" fontId="55" fillId="6" borderId="19" applyNumberFormat="0" applyAlignment="0" applyProtection="0">
      <alignment vertical="center"/>
    </xf>
    <xf numFmtId="0" fontId="56" fillId="6" borderId="18" applyNumberFormat="0" applyAlignment="0" applyProtection="0">
      <alignment vertical="center"/>
    </xf>
    <xf numFmtId="0" fontId="57" fillId="7" borderId="20" applyNumberFormat="0" applyAlignment="0" applyProtection="0">
      <alignment vertical="center"/>
    </xf>
    <xf numFmtId="0" fontId="58" fillId="0" borderId="21" applyNumberFormat="0" applyFill="0" applyAlignment="0" applyProtection="0">
      <alignment vertical="center"/>
    </xf>
    <xf numFmtId="0" fontId="59" fillId="0" borderId="22" applyNumberFormat="0" applyFill="0" applyAlignment="0" applyProtection="0">
      <alignment vertical="center"/>
    </xf>
    <xf numFmtId="0" fontId="60" fillId="8" borderId="0" applyNumberFormat="0" applyBorder="0" applyAlignment="0" applyProtection="0">
      <alignment vertical="center"/>
    </xf>
    <xf numFmtId="0" fontId="61" fillId="9" borderId="0" applyNumberFormat="0" applyBorder="0" applyAlignment="0" applyProtection="0">
      <alignment vertical="center"/>
    </xf>
    <xf numFmtId="0" fontId="62" fillId="10" borderId="0" applyNumberFormat="0" applyBorder="0" applyAlignment="0" applyProtection="0">
      <alignment vertical="center"/>
    </xf>
    <xf numFmtId="0" fontId="63" fillId="11" borderId="0" applyNumberFormat="0" applyBorder="0" applyAlignment="0" applyProtection="0">
      <alignment vertical="center"/>
    </xf>
    <xf numFmtId="0" fontId="64" fillId="12" borderId="0" applyNumberFormat="0" applyBorder="0" applyAlignment="0" applyProtection="0">
      <alignment vertical="center"/>
    </xf>
    <xf numFmtId="0" fontId="64" fillId="13" borderId="0" applyNumberFormat="0" applyBorder="0" applyAlignment="0" applyProtection="0">
      <alignment vertical="center"/>
    </xf>
    <xf numFmtId="0" fontId="63" fillId="14" borderId="0" applyNumberFormat="0" applyBorder="0" applyAlignment="0" applyProtection="0">
      <alignment vertical="center"/>
    </xf>
    <xf numFmtId="0" fontId="63" fillId="15" borderId="0" applyNumberFormat="0" applyBorder="0" applyAlignment="0" applyProtection="0">
      <alignment vertical="center"/>
    </xf>
    <xf numFmtId="0" fontId="64" fillId="16" borderId="0" applyNumberFormat="0" applyBorder="0" applyAlignment="0" applyProtection="0">
      <alignment vertical="center"/>
    </xf>
    <xf numFmtId="0" fontId="64" fillId="17" borderId="0" applyNumberFormat="0" applyBorder="0" applyAlignment="0" applyProtection="0">
      <alignment vertical="center"/>
    </xf>
    <xf numFmtId="0" fontId="63" fillId="18" borderId="0" applyNumberFormat="0" applyBorder="0" applyAlignment="0" applyProtection="0">
      <alignment vertical="center"/>
    </xf>
    <xf numFmtId="0" fontId="63" fillId="19" borderId="0" applyNumberFormat="0" applyBorder="0" applyAlignment="0" applyProtection="0">
      <alignment vertical="center"/>
    </xf>
    <xf numFmtId="0" fontId="64" fillId="20" borderId="0" applyNumberFormat="0" applyBorder="0" applyAlignment="0" applyProtection="0">
      <alignment vertical="center"/>
    </xf>
    <xf numFmtId="0" fontId="64" fillId="21" borderId="0" applyNumberFormat="0" applyBorder="0" applyAlignment="0" applyProtection="0">
      <alignment vertical="center"/>
    </xf>
    <xf numFmtId="0" fontId="63" fillId="22" borderId="0" applyNumberFormat="0" applyBorder="0" applyAlignment="0" applyProtection="0">
      <alignment vertical="center"/>
    </xf>
    <xf numFmtId="0" fontId="63" fillId="23" borderId="0" applyNumberFormat="0" applyBorder="0" applyAlignment="0" applyProtection="0">
      <alignment vertical="center"/>
    </xf>
    <xf numFmtId="0" fontId="64" fillId="24" borderId="0" applyNumberFormat="0" applyBorder="0" applyAlignment="0" applyProtection="0">
      <alignment vertical="center"/>
    </xf>
    <xf numFmtId="0" fontId="64" fillId="25" borderId="0" applyNumberFormat="0" applyBorder="0" applyAlignment="0" applyProtection="0">
      <alignment vertical="center"/>
    </xf>
    <xf numFmtId="0" fontId="63" fillId="26" borderId="0" applyNumberFormat="0" applyBorder="0" applyAlignment="0" applyProtection="0">
      <alignment vertical="center"/>
    </xf>
    <xf numFmtId="0" fontId="63" fillId="27" borderId="0" applyNumberFormat="0" applyBorder="0" applyAlignment="0" applyProtection="0">
      <alignment vertical="center"/>
    </xf>
    <xf numFmtId="0" fontId="64" fillId="28" borderId="0" applyNumberFormat="0" applyBorder="0" applyAlignment="0" applyProtection="0">
      <alignment vertical="center"/>
    </xf>
    <xf numFmtId="0" fontId="64" fillId="29" borderId="0" applyNumberFormat="0" applyBorder="0" applyAlignment="0" applyProtection="0">
      <alignment vertical="center"/>
    </xf>
    <xf numFmtId="0" fontId="63" fillId="30" borderId="0" applyNumberFormat="0" applyBorder="0" applyAlignment="0" applyProtection="0">
      <alignment vertical="center"/>
    </xf>
    <xf numFmtId="0" fontId="63" fillId="31" borderId="0" applyNumberFormat="0" applyBorder="0" applyAlignment="0" applyProtection="0">
      <alignment vertical="center"/>
    </xf>
    <xf numFmtId="0" fontId="64" fillId="32" borderId="0" applyNumberFormat="0" applyBorder="0" applyAlignment="0" applyProtection="0">
      <alignment vertical="center"/>
    </xf>
    <xf numFmtId="0" fontId="64" fillId="33" borderId="0" applyNumberFormat="0" applyBorder="0" applyAlignment="0" applyProtection="0">
      <alignment vertical="center"/>
    </xf>
    <xf numFmtId="0" fontId="63" fillId="34" borderId="0" applyNumberFormat="0" applyBorder="0" applyAlignment="0" applyProtection="0">
      <alignment vertical="center"/>
    </xf>
    <xf numFmtId="0" fontId="65" fillId="0" borderId="0">
      <alignment vertical="center"/>
    </xf>
    <xf numFmtId="0" fontId="66" fillId="0" borderId="23" applyNumberFormat="0" applyFill="0" applyProtection="0">
      <alignment horizontal="center" vertical="center"/>
    </xf>
    <xf numFmtId="0" fontId="67" fillId="35" borderId="0" applyNumberFormat="0" applyBorder="0" applyAlignment="0" applyProtection="0">
      <alignment vertical="center"/>
    </xf>
    <xf numFmtId="0" fontId="34" fillId="36" borderId="0" applyNumberFormat="0" applyBorder="0" applyAlignment="0" applyProtection="0">
      <alignment vertical="center"/>
    </xf>
    <xf numFmtId="0" fontId="31" fillId="0" borderId="24" applyNumberFormat="0" applyFill="0" applyAlignment="0" applyProtection="0">
      <alignment vertical="center"/>
    </xf>
    <xf numFmtId="9" fontId="7" fillId="0" borderId="0" applyFont="0" applyFill="0" applyBorder="0" applyAlignment="0" applyProtection="0">
      <alignment vertical="center"/>
    </xf>
    <xf numFmtId="0" fontId="68" fillId="0" borderId="0">
      <alignment horizontal="center" vertical="center" wrapText="1"/>
      <protection locked="0"/>
    </xf>
    <xf numFmtId="0" fontId="69" fillId="37" borderId="0" applyNumberFormat="0" applyBorder="0" applyAlignment="0" applyProtection="0">
      <alignment vertical="center"/>
    </xf>
    <xf numFmtId="0" fontId="34" fillId="38" borderId="0" applyNumberFormat="0" applyBorder="0" applyAlignment="0" applyProtection="0">
      <alignment vertical="center"/>
    </xf>
    <xf numFmtId="0" fontId="20" fillId="39" borderId="0" applyNumberFormat="0" applyBorder="0" applyAlignment="0" applyProtection="0">
      <alignment vertical="center"/>
    </xf>
    <xf numFmtId="0" fontId="7" fillId="0" borderId="0">
      <alignment vertical="center"/>
    </xf>
    <xf numFmtId="0" fontId="20" fillId="40" borderId="0" applyNumberFormat="0" applyBorder="0" applyAlignment="0" applyProtection="0">
      <alignment vertical="center"/>
    </xf>
    <xf numFmtId="0" fontId="7" fillId="0" borderId="0">
      <alignment vertical="center"/>
    </xf>
    <xf numFmtId="0" fontId="65" fillId="0" borderId="0">
      <alignment vertical="center"/>
    </xf>
    <xf numFmtId="0" fontId="0" fillId="0" borderId="0">
      <alignment vertical="center"/>
    </xf>
    <xf numFmtId="0" fontId="34" fillId="41" borderId="0" applyNumberFormat="0" applyBorder="0" applyAlignment="0" applyProtection="0">
      <alignment vertical="center"/>
    </xf>
    <xf numFmtId="176" fontId="70" fillId="0" borderId="23" applyFill="0" applyProtection="0">
      <alignment horizontal="right" vertical="center"/>
    </xf>
    <xf numFmtId="0" fontId="67" fillId="41" borderId="0" applyNumberFormat="0" applyBorder="0" applyAlignment="0" applyProtection="0">
      <alignment vertical="center"/>
    </xf>
    <xf numFmtId="0" fontId="34" fillId="42" borderId="0" applyNumberFormat="0" applyBorder="0" applyAlignment="0" applyProtection="0">
      <alignment vertical="center"/>
    </xf>
    <xf numFmtId="0" fontId="69" fillId="43" borderId="0" applyNumberFormat="0" applyBorder="0" applyAlignment="0" applyProtection="0">
      <alignment vertical="center"/>
    </xf>
    <xf numFmtId="0" fontId="71" fillId="40" borderId="1" applyNumberFormat="0" applyBorder="0" applyAlignment="0" applyProtection="0">
      <alignment vertical="center"/>
    </xf>
    <xf numFmtId="0" fontId="67" fillId="44" borderId="0" applyNumberFormat="0" applyBorder="0" applyAlignment="0" applyProtection="0">
      <alignment vertical="center"/>
    </xf>
    <xf numFmtId="0" fontId="72" fillId="45" borderId="0" applyNumberFormat="0" applyBorder="0" applyAlignment="0" applyProtection="0">
      <alignment vertical="center"/>
    </xf>
    <xf numFmtId="0" fontId="34" fillId="38" borderId="0" applyNumberFormat="0" applyBorder="0" applyAlignment="0" applyProtection="0">
      <alignment vertical="center"/>
    </xf>
    <xf numFmtId="0" fontId="73" fillId="0" borderId="0">
      <alignment vertical="center"/>
    </xf>
    <xf numFmtId="0" fontId="67" fillId="46" borderId="0" applyNumberFormat="0" applyBorder="0" applyAlignment="0" applyProtection="0">
      <alignment vertical="center"/>
    </xf>
    <xf numFmtId="0" fontId="34" fillId="47" borderId="0" applyNumberFormat="0" applyBorder="0" applyAlignment="0" applyProtection="0">
      <alignment vertical="center"/>
    </xf>
    <xf numFmtId="0" fontId="34" fillId="41" borderId="0" applyNumberFormat="0" applyBorder="0" applyAlignment="0" applyProtection="0">
      <alignment vertical="center"/>
    </xf>
    <xf numFmtId="0" fontId="34" fillId="42" borderId="0" applyNumberFormat="0" applyBorder="0" applyAlignment="0" applyProtection="0">
      <alignment vertical="center"/>
    </xf>
    <xf numFmtId="9" fontId="7" fillId="0" borderId="0" applyFont="0" applyFill="0" applyBorder="0" applyAlignment="0" applyProtection="0">
      <alignment vertical="center"/>
    </xf>
    <xf numFmtId="0" fontId="7" fillId="0" borderId="0">
      <alignment vertical="center"/>
    </xf>
    <xf numFmtId="0" fontId="7" fillId="0" borderId="0">
      <alignment vertical="center"/>
    </xf>
    <xf numFmtId="0" fontId="67" fillId="45" borderId="0" applyNumberFormat="0" applyBorder="0" applyAlignment="0" applyProtection="0">
      <alignment vertical="center"/>
    </xf>
    <xf numFmtId="0" fontId="34" fillId="47" borderId="0" applyNumberFormat="0" applyBorder="0" applyAlignment="0" applyProtection="0">
      <alignment vertical="center"/>
    </xf>
    <xf numFmtId="0" fontId="74" fillId="0" borderId="25" applyNumberFormat="0" applyFill="0" applyAlignment="0" applyProtection="0">
      <alignment vertical="center"/>
    </xf>
    <xf numFmtId="9" fontId="7" fillId="0" borderId="0" applyFont="0" applyFill="0" applyBorder="0" applyAlignment="0" applyProtection="0">
      <alignment vertical="center"/>
    </xf>
    <xf numFmtId="0" fontId="75" fillId="45" borderId="0" applyNumberFormat="0" applyBorder="0" applyAlignment="0" applyProtection="0">
      <alignment vertical="center"/>
    </xf>
    <xf numFmtId="0" fontId="73" fillId="0" borderId="0">
      <alignment vertical="center"/>
    </xf>
    <xf numFmtId="0" fontId="67" fillId="45" borderId="0" applyNumberFormat="0" applyBorder="0" applyAlignment="0" applyProtection="0">
      <alignment vertical="center"/>
    </xf>
    <xf numFmtId="9" fontId="7" fillId="0" borderId="0" applyFont="0" applyFill="0" applyBorder="0" applyAlignment="0" applyProtection="0">
      <alignment vertical="center"/>
    </xf>
    <xf numFmtId="0" fontId="34" fillId="38" borderId="0" applyNumberFormat="0" applyBorder="0" applyAlignment="0" applyProtection="0">
      <alignment vertical="center"/>
    </xf>
    <xf numFmtId="0" fontId="34" fillId="41" borderId="0" applyNumberFormat="0" applyBorder="0" applyAlignment="0" applyProtection="0">
      <alignment vertical="center"/>
    </xf>
    <xf numFmtId="9" fontId="7" fillId="0" borderId="0" applyFont="0" applyFill="0" applyBorder="0" applyAlignment="0" applyProtection="0">
      <alignment vertical="center"/>
    </xf>
    <xf numFmtId="0" fontId="34" fillId="41" borderId="0" applyNumberFormat="0" applyBorder="0" applyAlignment="0" applyProtection="0">
      <alignment vertical="center"/>
    </xf>
    <xf numFmtId="0" fontId="0" fillId="47" borderId="0" applyNumberFormat="0" applyBorder="0" applyAlignment="0" applyProtection="0">
      <alignment vertical="center"/>
    </xf>
    <xf numFmtId="0" fontId="7" fillId="0" borderId="0">
      <alignment vertical="center"/>
    </xf>
    <xf numFmtId="0" fontId="76" fillId="0" borderId="26">
      <alignment horizontal="center" vertical="center"/>
    </xf>
    <xf numFmtId="0" fontId="67" fillId="44" borderId="0" applyNumberFormat="0" applyBorder="0" applyAlignment="0" applyProtection="0">
      <alignment vertical="center"/>
    </xf>
    <xf numFmtId="0" fontId="0" fillId="37" borderId="0" applyNumberFormat="0" applyBorder="0" applyAlignment="0" applyProtection="0">
      <alignment vertical="center"/>
    </xf>
    <xf numFmtId="0" fontId="7" fillId="0" borderId="0">
      <alignment vertical="center"/>
    </xf>
    <xf numFmtId="0" fontId="70" fillId="0" borderId="27" applyNumberFormat="0" applyFill="0" applyProtection="0">
      <alignment horizontal="right" vertical="center"/>
    </xf>
    <xf numFmtId="0" fontId="20" fillId="40" borderId="0" applyNumberFormat="0" applyBorder="0" applyAlignment="0" applyProtection="0">
      <alignment vertical="center"/>
    </xf>
    <xf numFmtId="0" fontId="20" fillId="39" borderId="0" applyNumberFormat="0" applyBorder="0" applyAlignment="0" applyProtection="0">
      <alignment vertical="center"/>
    </xf>
    <xf numFmtId="0" fontId="77" fillId="37" borderId="0" applyNumberFormat="0" applyBorder="0" applyAlignment="0" applyProtection="0">
      <alignment vertical="center"/>
    </xf>
    <xf numFmtId="0" fontId="20" fillId="39" borderId="0" applyNumberFormat="0" applyBorder="0" applyAlignment="0" applyProtection="0">
      <alignment vertical="center"/>
    </xf>
    <xf numFmtId="0" fontId="7" fillId="0" borderId="0" applyNumberFormat="0" applyFont="0" applyFill="0" applyBorder="0" applyAlignment="0" applyProtection="0">
      <alignment horizontal="left" vertical="center"/>
    </xf>
    <xf numFmtId="0" fontId="67" fillId="39" borderId="0" applyNumberFormat="0" applyBorder="0" applyAlignment="0" applyProtection="0">
      <alignment vertical="center"/>
    </xf>
    <xf numFmtId="0" fontId="34" fillId="41" borderId="0" applyNumberFormat="0" applyBorder="0" applyAlignment="0" applyProtection="0">
      <alignment vertical="center"/>
    </xf>
    <xf numFmtId="0" fontId="74" fillId="0" borderId="25" applyNumberFormat="0" applyFill="0" applyAlignment="0" applyProtection="0">
      <alignment vertical="center"/>
    </xf>
    <xf numFmtId="0" fontId="78" fillId="0" borderId="0">
      <alignment vertical="center"/>
    </xf>
    <xf numFmtId="0" fontId="34" fillId="41" borderId="0" applyNumberFormat="0" applyBorder="0" applyAlignment="0" applyProtection="0">
      <alignment vertical="center"/>
    </xf>
    <xf numFmtId="0" fontId="74" fillId="0" borderId="25" applyNumberFormat="0" applyFill="0" applyAlignment="0" applyProtection="0">
      <alignment vertical="center"/>
    </xf>
    <xf numFmtId="0" fontId="65" fillId="0" borderId="0">
      <alignment vertical="center"/>
    </xf>
    <xf numFmtId="0" fontId="7" fillId="0" borderId="0">
      <alignment vertical="center"/>
    </xf>
    <xf numFmtId="0" fontId="20" fillId="40" borderId="0" applyNumberFormat="0" applyBorder="0" applyAlignment="0" applyProtection="0">
      <alignment vertical="center"/>
    </xf>
    <xf numFmtId="0" fontId="73" fillId="0" borderId="0">
      <alignment vertical="center"/>
    </xf>
    <xf numFmtId="0" fontId="78" fillId="0" borderId="0">
      <alignment vertical="center"/>
    </xf>
    <xf numFmtId="0" fontId="78" fillId="0" borderId="0">
      <alignment vertical="center"/>
    </xf>
    <xf numFmtId="0" fontId="73" fillId="0" borderId="0">
      <alignment vertical="center"/>
    </xf>
    <xf numFmtId="0" fontId="65" fillId="0" borderId="0">
      <alignment vertical="center"/>
    </xf>
    <xf numFmtId="0" fontId="20" fillId="40" borderId="0" applyNumberFormat="0" applyBorder="0" applyAlignment="0" applyProtection="0">
      <alignment vertical="center"/>
    </xf>
    <xf numFmtId="9" fontId="7" fillId="0" borderId="0" applyFont="0" applyFill="0" applyBorder="0" applyAlignment="0" applyProtection="0">
      <alignment vertical="center"/>
    </xf>
    <xf numFmtId="0" fontId="65" fillId="0" borderId="0">
      <alignment vertical="center"/>
    </xf>
    <xf numFmtId="9" fontId="7" fillId="0" borderId="0" applyFont="0" applyFill="0" applyBorder="0" applyAlignment="0" applyProtection="0">
      <alignment vertical="center"/>
    </xf>
    <xf numFmtId="9" fontId="7" fillId="0" borderId="0" applyFont="0" applyFill="0" applyBorder="0" applyAlignment="0" applyProtection="0">
      <alignment vertical="center"/>
    </xf>
    <xf numFmtId="0" fontId="65" fillId="0" borderId="0">
      <alignment vertical="center"/>
    </xf>
    <xf numFmtId="9" fontId="7" fillId="0" borderId="0" applyFont="0" applyFill="0" applyBorder="0" applyAlignment="0" applyProtection="0">
      <alignment vertical="center"/>
    </xf>
    <xf numFmtId="49" fontId="7" fillId="0" borderId="0" applyFont="0" applyFill="0" applyBorder="0" applyAlignment="0" applyProtection="0">
      <alignment vertical="center"/>
    </xf>
    <xf numFmtId="0" fontId="0" fillId="0" borderId="0">
      <alignment vertical="center"/>
    </xf>
    <xf numFmtId="0" fontId="73" fillId="0" borderId="0">
      <alignment vertical="center"/>
    </xf>
    <xf numFmtId="0" fontId="65" fillId="0" borderId="0">
      <alignment vertical="center"/>
    </xf>
    <xf numFmtId="0" fontId="7" fillId="0" borderId="0">
      <alignment vertical="center"/>
    </xf>
    <xf numFmtId="0" fontId="20" fillId="40" borderId="0" applyNumberFormat="0" applyBorder="0" applyAlignment="0" applyProtection="0">
      <alignment vertical="center"/>
    </xf>
    <xf numFmtId="0" fontId="65" fillId="0" borderId="0">
      <alignment vertical="center"/>
    </xf>
    <xf numFmtId="9" fontId="7" fillId="0" borderId="0" applyFont="0" applyFill="0" applyBorder="0" applyAlignment="0" applyProtection="0">
      <alignment vertical="center"/>
    </xf>
    <xf numFmtId="0" fontId="65" fillId="0" borderId="0">
      <alignment vertical="center"/>
    </xf>
    <xf numFmtId="49" fontId="7" fillId="0" borderId="0" applyFont="0" applyFill="0" applyBorder="0" applyAlignment="0" applyProtection="0">
      <alignment vertical="center"/>
    </xf>
    <xf numFmtId="0" fontId="79" fillId="0" borderId="0" applyNumberFormat="0" applyFill="0" applyBorder="0" applyAlignment="0" applyProtection="0">
      <alignment vertical="top"/>
      <protection locked="0"/>
    </xf>
    <xf numFmtId="0" fontId="34" fillId="38" borderId="0" applyNumberFormat="0" applyBorder="0" applyAlignment="0" applyProtection="0">
      <alignment vertical="center"/>
    </xf>
    <xf numFmtId="0" fontId="65" fillId="0" borderId="0">
      <alignment vertical="center"/>
    </xf>
    <xf numFmtId="0" fontId="34" fillId="47" borderId="0" applyNumberFormat="0" applyBorder="0" applyAlignment="0" applyProtection="0">
      <alignment vertical="center"/>
    </xf>
    <xf numFmtId="0" fontId="65" fillId="0" borderId="0">
      <alignment vertical="center"/>
    </xf>
    <xf numFmtId="0" fontId="65" fillId="0" borderId="0">
      <alignment vertical="center"/>
    </xf>
    <xf numFmtId="10" fontId="7" fillId="0" borderId="0" applyFont="0" applyFill="0" applyBorder="0" applyAlignment="0" applyProtection="0">
      <alignment vertical="center"/>
    </xf>
    <xf numFmtId="9" fontId="7" fillId="0" borderId="0" applyFont="0" applyFill="0" applyBorder="0" applyAlignment="0" applyProtection="0">
      <alignment vertical="center"/>
    </xf>
    <xf numFmtId="0" fontId="65" fillId="0" borderId="0">
      <alignment vertical="center"/>
    </xf>
    <xf numFmtId="0" fontId="80" fillId="0" borderId="28" applyNumberFormat="0" applyFill="0" applyAlignment="0" applyProtection="0">
      <alignment vertical="center"/>
    </xf>
    <xf numFmtId="0" fontId="65" fillId="0" borderId="0">
      <alignment vertical="center"/>
    </xf>
    <xf numFmtId="0" fontId="65" fillId="0" borderId="0">
      <alignment vertical="center"/>
    </xf>
    <xf numFmtId="0" fontId="79" fillId="0" borderId="0" applyNumberFormat="0" applyFill="0" applyBorder="0" applyAlignment="0" applyProtection="0">
      <alignment vertical="top"/>
      <protection locked="0"/>
    </xf>
    <xf numFmtId="0" fontId="34" fillId="38" borderId="0" applyNumberFormat="0" applyBorder="0" applyAlignment="0" applyProtection="0">
      <alignment vertical="center"/>
    </xf>
    <xf numFmtId="0" fontId="65" fillId="0" borderId="0">
      <alignment vertical="center"/>
    </xf>
    <xf numFmtId="0" fontId="70" fillId="0" borderId="0">
      <alignment vertical="center"/>
    </xf>
    <xf numFmtId="0" fontId="34" fillId="36" borderId="0" applyNumberFormat="0" applyBorder="0" applyAlignment="0" applyProtection="0">
      <alignment vertical="center"/>
    </xf>
    <xf numFmtId="0" fontId="73" fillId="0" borderId="0">
      <alignment vertical="center"/>
    </xf>
    <xf numFmtId="0" fontId="0" fillId="37" borderId="0" applyNumberFormat="0" applyBorder="0" applyAlignment="0" applyProtection="0">
      <alignment vertical="center"/>
    </xf>
    <xf numFmtId="0" fontId="0" fillId="37" borderId="0" applyNumberFormat="0" applyBorder="0" applyAlignment="0" applyProtection="0">
      <alignment vertical="center"/>
    </xf>
    <xf numFmtId="0" fontId="67" fillId="48" borderId="0" applyNumberFormat="0" applyBorder="0" applyAlignment="0" applyProtection="0">
      <alignment vertical="center"/>
    </xf>
    <xf numFmtId="0" fontId="0" fillId="49" borderId="0" applyNumberFormat="0" applyBorder="0" applyAlignment="0" applyProtection="0">
      <alignment vertical="center"/>
    </xf>
    <xf numFmtId="0" fontId="20" fillId="49" borderId="0" applyNumberFormat="0" applyBorder="0" applyAlignment="0" applyProtection="0">
      <alignment vertical="center"/>
    </xf>
    <xf numFmtId="0" fontId="0" fillId="45" borderId="0" applyNumberFormat="0" applyBorder="0" applyAlignment="0" applyProtection="0">
      <alignment vertical="center"/>
    </xf>
    <xf numFmtId="0" fontId="0" fillId="45" borderId="0" applyNumberFormat="0" applyBorder="0" applyAlignment="0" applyProtection="0">
      <alignment vertical="center"/>
    </xf>
    <xf numFmtId="0" fontId="0" fillId="45" borderId="0" applyNumberFormat="0" applyBorder="0" applyAlignment="0" applyProtection="0">
      <alignment vertical="center"/>
    </xf>
    <xf numFmtId="0" fontId="67" fillId="50" borderId="0" applyNumberFormat="0" applyBorder="0" applyAlignment="0" applyProtection="0">
      <alignment vertical="center"/>
    </xf>
    <xf numFmtId="0" fontId="7" fillId="0" borderId="0">
      <alignment vertical="center"/>
    </xf>
    <xf numFmtId="0" fontId="0" fillId="40" borderId="0" applyNumberFormat="0" applyBorder="0" applyAlignment="0" applyProtection="0">
      <alignment vertical="center"/>
    </xf>
    <xf numFmtId="0" fontId="0" fillId="40" borderId="0" applyNumberFormat="0" applyBorder="0" applyAlignment="0" applyProtection="0">
      <alignment vertical="center"/>
    </xf>
    <xf numFmtId="0" fontId="7" fillId="0" borderId="0">
      <alignment vertical="center"/>
    </xf>
    <xf numFmtId="0" fontId="0" fillId="43" borderId="0" applyNumberFormat="0" applyBorder="0" applyAlignment="0" applyProtection="0">
      <alignment vertical="center"/>
    </xf>
    <xf numFmtId="177" fontId="7" fillId="0" borderId="0" applyFont="0" applyFill="0" applyBorder="0" applyAlignment="0" applyProtection="0">
      <alignment vertical="center"/>
    </xf>
    <xf numFmtId="0" fontId="7" fillId="0" borderId="0">
      <alignment vertical="center"/>
    </xf>
    <xf numFmtId="0" fontId="0" fillId="43" borderId="0" applyNumberFormat="0" applyBorder="0" applyAlignment="0" applyProtection="0">
      <alignment vertical="center"/>
    </xf>
    <xf numFmtId="0" fontId="7" fillId="0" borderId="0">
      <alignment vertical="center"/>
    </xf>
    <xf numFmtId="0" fontId="0" fillId="51" borderId="0" applyNumberFormat="0" applyBorder="0" applyAlignment="0" applyProtection="0">
      <alignment vertical="center"/>
    </xf>
    <xf numFmtId="0" fontId="34" fillId="50"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43" borderId="0" applyNumberFormat="0" applyBorder="0" applyAlignment="0" applyProtection="0">
      <alignment vertical="center"/>
    </xf>
    <xf numFmtId="0" fontId="0" fillId="43" borderId="0" applyNumberFormat="0" applyBorder="0" applyAlignment="0" applyProtection="0">
      <alignment vertical="center"/>
    </xf>
    <xf numFmtId="0" fontId="0" fillId="43" borderId="0" applyNumberFormat="0" applyBorder="0" applyAlignment="0" applyProtection="0">
      <alignment vertical="center"/>
    </xf>
    <xf numFmtId="0" fontId="20" fillId="40" borderId="0" applyNumberFormat="0" applyBorder="0" applyAlignment="0" applyProtection="0">
      <alignment vertical="center"/>
    </xf>
    <xf numFmtId="0" fontId="0" fillId="50" borderId="0" applyNumberFormat="0" applyBorder="0" applyAlignment="0" applyProtection="0">
      <alignment vertical="center"/>
    </xf>
    <xf numFmtId="0" fontId="0" fillId="52" borderId="0" applyNumberFormat="0" applyBorder="0" applyAlignment="0" applyProtection="0">
      <alignment vertical="center"/>
    </xf>
    <xf numFmtId="0" fontId="0" fillId="52" borderId="0" applyNumberFormat="0" applyBorder="0" applyAlignment="0" applyProtection="0">
      <alignment vertical="center"/>
    </xf>
    <xf numFmtId="0" fontId="81" fillId="0" borderId="1">
      <alignment horizontal="left" vertical="center"/>
    </xf>
    <xf numFmtId="0" fontId="0" fillId="47" borderId="0" applyNumberFormat="0" applyBorder="0" applyAlignment="0" applyProtection="0">
      <alignment vertical="center"/>
    </xf>
    <xf numFmtId="0" fontId="34" fillId="38" borderId="0" applyNumberFormat="0" applyBorder="0" applyAlignment="0" applyProtection="0">
      <alignment vertical="center"/>
    </xf>
    <xf numFmtId="0" fontId="0" fillId="45" borderId="0" applyNumberFormat="0" applyBorder="0" applyAlignment="0" applyProtection="0">
      <alignment vertical="center"/>
    </xf>
    <xf numFmtId="0" fontId="0" fillId="45" borderId="0" applyNumberFormat="0" applyBorder="0" applyAlignment="0" applyProtection="0">
      <alignment vertical="center"/>
    </xf>
    <xf numFmtId="0" fontId="0" fillId="46"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3" borderId="0" applyNumberFormat="0" applyBorder="0" applyAlignment="0" applyProtection="0">
      <alignment vertical="center"/>
    </xf>
    <xf numFmtId="0" fontId="0" fillId="47" borderId="0" applyNumberFormat="0" applyBorder="0" applyAlignment="0" applyProtection="0">
      <alignment vertical="center"/>
    </xf>
    <xf numFmtId="0" fontId="0" fillId="51" borderId="0" applyNumberFormat="0" applyBorder="0" applyAlignment="0" applyProtection="0">
      <alignment vertical="center"/>
    </xf>
    <xf numFmtId="0" fontId="20" fillId="40" borderId="0" applyNumberFormat="0" applyBorder="0" applyAlignment="0" applyProtection="0">
      <alignment vertical="center"/>
    </xf>
    <xf numFmtId="0" fontId="69" fillId="37" borderId="0" applyNumberFormat="0" applyBorder="0" applyAlignment="0" applyProtection="0">
      <alignment vertical="center"/>
    </xf>
    <xf numFmtId="0" fontId="0" fillId="39" borderId="0" applyNumberFormat="0" applyBorder="0" applyAlignment="0" applyProtection="0">
      <alignment vertical="center"/>
    </xf>
    <xf numFmtId="0" fontId="0" fillId="39" borderId="0" applyNumberFormat="0" applyBorder="0" applyAlignment="0" applyProtection="0">
      <alignment vertical="center"/>
    </xf>
    <xf numFmtId="0" fontId="67" fillId="54" borderId="0" applyNumberFormat="0" applyBorder="0" applyAlignment="0" applyProtection="0">
      <alignment vertical="center"/>
    </xf>
    <xf numFmtId="0" fontId="69" fillId="37" borderId="0" applyNumberFormat="0" applyBorder="0" applyAlignment="0" applyProtection="0">
      <alignment vertical="center"/>
    </xf>
    <xf numFmtId="0" fontId="0" fillId="47" borderId="0" applyNumberFormat="0" applyBorder="0" applyAlignment="0" applyProtection="0">
      <alignment vertical="center"/>
    </xf>
    <xf numFmtId="0" fontId="69" fillId="37" borderId="0" applyNumberFormat="0" applyBorder="0" applyAlignment="0" applyProtection="0">
      <alignment vertical="center"/>
    </xf>
    <xf numFmtId="0" fontId="0" fillId="43" borderId="0" applyNumberFormat="0" applyBorder="0" applyAlignment="0" applyProtection="0">
      <alignment vertical="center"/>
    </xf>
    <xf numFmtId="0" fontId="82" fillId="52" borderId="0" applyNumberFormat="0" applyBorder="0" applyAlignment="0" applyProtection="0">
      <alignment vertical="center"/>
    </xf>
    <xf numFmtId="9" fontId="7" fillId="0" borderId="0" applyFont="0" applyFill="0" applyBorder="0" applyAlignment="0" applyProtection="0">
      <alignment vertical="center"/>
    </xf>
    <xf numFmtId="0" fontId="80" fillId="0" borderId="28" applyNumberFormat="0" applyFill="0" applyAlignment="0" applyProtection="0">
      <alignment vertical="center"/>
    </xf>
    <xf numFmtId="0" fontId="0" fillId="43" borderId="0" applyNumberFormat="0" applyBorder="0" applyAlignment="0" applyProtection="0">
      <alignment vertical="center"/>
    </xf>
    <xf numFmtId="0" fontId="34" fillId="55" borderId="0" applyNumberFormat="0" applyBorder="0" applyAlignment="0" applyProtection="0">
      <alignment vertical="center"/>
    </xf>
    <xf numFmtId="0" fontId="82" fillId="52" borderId="0" applyNumberFormat="0" applyBorder="0" applyAlignment="0" applyProtection="0">
      <alignment vertical="center"/>
    </xf>
    <xf numFmtId="9" fontId="7" fillId="0" borderId="0" applyFont="0" applyFill="0" applyBorder="0" applyAlignment="0" applyProtection="0">
      <alignment vertical="center"/>
    </xf>
    <xf numFmtId="0" fontId="69" fillId="37" borderId="0" applyNumberFormat="0" applyBorder="0" applyAlignment="0" applyProtection="0">
      <alignment vertical="center"/>
    </xf>
    <xf numFmtId="0" fontId="0" fillId="56" borderId="0" applyNumberFormat="0" applyBorder="0" applyAlignment="0" applyProtection="0">
      <alignment vertical="center"/>
    </xf>
    <xf numFmtId="0" fontId="67" fillId="52" borderId="0" applyNumberFormat="0" applyBorder="0" applyAlignment="0" applyProtection="0">
      <alignment vertical="center"/>
    </xf>
    <xf numFmtId="0" fontId="83" fillId="39" borderId="29" applyNumberFormat="0" applyAlignment="0" applyProtection="0">
      <alignment vertical="center"/>
    </xf>
    <xf numFmtId="0" fontId="34" fillId="41" borderId="0" applyNumberFormat="0" applyBorder="0" applyAlignment="0" applyProtection="0">
      <alignment vertical="center"/>
    </xf>
    <xf numFmtId="0" fontId="67" fillId="52" borderId="0" applyNumberFormat="0" applyBorder="0" applyAlignment="0" applyProtection="0">
      <alignment vertical="center"/>
    </xf>
    <xf numFmtId="0" fontId="67" fillId="52" borderId="0" applyNumberFormat="0" applyBorder="0" applyAlignment="0" applyProtection="0">
      <alignment vertical="center"/>
    </xf>
    <xf numFmtId="0" fontId="69" fillId="37" borderId="0" applyNumberFormat="0" applyBorder="0" applyAlignment="0" applyProtection="0">
      <alignment vertical="center"/>
    </xf>
    <xf numFmtId="0" fontId="84" fillId="0" borderId="30" applyNumberFormat="0" applyFill="0" applyAlignment="0" applyProtection="0">
      <alignment vertical="center"/>
    </xf>
    <xf numFmtId="0" fontId="67" fillId="52" borderId="0" applyNumberFormat="0" applyBorder="0" applyAlignment="0" applyProtection="0">
      <alignment vertical="center"/>
    </xf>
    <xf numFmtId="9" fontId="7" fillId="0" borderId="0" applyFont="0" applyFill="0" applyBorder="0" applyAlignment="0" applyProtection="0">
      <alignment vertical="center"/>
    </xf>
    <xf numFmtId="0" fontId="67" fillId="57" borderId="0" applyNumberFormat="0" applyBorder="0" applyAlignment="0" applyProtection="0">
      <alignment vertical="center"/>
    </xf>
    <xf numFmtId="0" fontId="67" fillId="57" borderId="0" applyNumberFormat="0" applyBorder="0" applyAlignment="0" applyProtection="0">
      <alignment vertical="center"/>
    </xf>
    <xf numFmtId="0" fontId="67" fillId="45" borderId="0" applyNumberFormat="0" applyBorder="0" applyAlignment="0" applyProtection="0">
      <alignment vertical="center"/>
    </xf>
    <xf numFmtId="0" fontId="83" fillId="39" borderId="29" applyNumberFormat="0" applyAlignment="0" applyProtection="0">
      <alignment vertical="center"/>
    </xf>
    <xf numFmtId="0" fontId="7" fillId="0" borderId="0">
      <alignment vertical="center"/>
    </xf>
    <xf numFmtId="0" fontId="34" fillId="41" borderId="0" applyNumberFormat="0" applyBorder="0" applyAlignment="0" applyProtection="0">
      <alignment vertical="center"/>
    </xf>
    <xf numFmtId="0" fontId="67" fillId="45" borderId="0" applyNumberFormat="0" applyBorder="0" applyAlignment="0" applyProtection="0">
      <alignment vertical="center"/>
    </xf>
    <xf numFmtId="0" fontId="34" fillId="50" borderId="0" applyNumberFormat="0" applyBorder="0" applyAlignment="0" applyProtection="0">
      <alignment vertical="center"/>
    </xf>
    <xf numFmtId="0" fontId="0" fillId="40" borderId="31" applyNumberFormat="0" applyFont="0" applyAlignment="0" applyProtection="0">
      <alignment vertical="center"/>
    </xf>
    <xf numFmtId="0" fontId="67" fillId="46" borderId="0" applyNumberFormat="0" applyBorder="0" applyAlignment="0" applyProtection="0">
      <alignment vertical="center"/>
    </xf>
    <xf numFmtId="0" fontId="67" fillId="50" borderId="0" applyNumberFormat="0" applyBorder="0" applyAlignment="0" applyProtection="0">
      <alignment vertical="center"/>
    </xf>
    <xf numFmtId="0" fontId="34" fillId="41" borderId="0" applyNumberFormat="0" applyBorder="0" applyAlignment="0" applyProtection="0">
      <alignment vertical="center"/>
    </xf>
    <xf numFmtId="0" fontId="67" fillId="50" borderId="0" applyNumberFormat="0" applyBorder="0" applyAlignment="0" applyProtection="0">
      <alignment vertical="center"/>
    </xf>
    <xf numFmtId="0" fontId="67" fillId="50" borderId="0" applyNumberFormat="0" applyBorder="0" applyAlignment="0" applyProtection="0">
      <alignment vertical="center"/>
    </xf>
    <xf numFmtId="0" fontId="67" fillId="53" borderId="0" applyNumberFormat="0" applyBorder="0" applyAlignment="0" applyProtection="0">
      <alignment vertical="center"/>
    </xf>
    <xf numFmtId="0" fontId="20" fillId="49" borderId="0" applyNumberFormat="0" applyBorder="0" applyAlignment="0" applyProtection="0">
      <alignment vertical="center"/>
    </xf>
    <xf numFmtId="0" fontId="67" fillId="53" borderId="0" applyNumberFormat="0" applyBorder="0" applyAlignment="0" applyProtection="0">
      <alignment vertical="center"/>
    </xf>
    <xf numFmtId="0" fontId="20" fillId="49" borderId="0" applyNumberFormat="0" applyBorder="0" applyAlignment="0" applyProtection="0">
      <alignment vertical="center"/>
    </xf>
    <xf numFmtId="0" fontId="67" fillId="44" borderId="0" applyNumberFormat="0" applyBorder="0" applyAlignment="0" applyProtection="0">
      <alignment vertical="center"/>
    </xf>
    <xf numFmtId="0" fontId="34" fillId="41" borderId="0" applyNumberFormat="0" applyBorder="0" applyAlignment="0" applyProtection="0">
      <alignment vertical="center"/>
    </xf>
    <xf numFmtId="0" fontId="67" fillId="44" borderId="0" applyNumberFormat="0" applyBorder="0" applyAlignment="0" applyProtection="0">
      <alignment vertical="center"/>
    </xf>
    <xf numFmtId="0" fontId="70" fillId="0" borderId="0" applyProtection="0">
      <alignment vertical="center"/>
    </xf>
    <xf numFmtId="0" fontId="7" fillId="0" borderId="0">
      <alignment vertical="center"/>
    </xf>
    <xf numFmtId="0" fontId="67" fillId="54" borderId="0" applyNumberFormat="0" applyBorder="0" applyAlignment="0" applyProtection="0">
      <alignment vertical="center"/>
    </xf>
    <xf numFmtId="0" fontId="67" fillId="39" borderId="0" applyNumberFormat="0" applyBorder="0" applyAlignment="0" applyProtection="0">
      <alignment vertical="center"/>
    </xf>
    <xf numFmtId="0" fontId="74" fillId="0" borderId="25" applyNumberFormat="0" applyFill="0" applyAlignment="0" applyProtection="0">
      <alignment vertical="center"/>
    </xf>
    <xf numFmtId="0" fontId="67" fillId="39" borderId="0" applyNumberFormat="0" applyBorder="0" applyAlignment="0" applyProtection="0">
      <alignment vertical="center"/>
    </xf>
    <xf numFmtId="0" fontId="67" fillId="39" borderId="0" applyNumberFormat="0" applyBorder="0" applyAlignment="0" applyProtection="0">
      <alignment vertical="center"/>
    </xf>
    <xf numFmtId="9" fontId="7" fillId="0" borderId="0" applyFont="0" applyFill="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7" fillId="0" borderId="0" applyNumberFormat="0" applyFill="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8" borderId="0" applyNumberFormat="0" applyBorder="0" applyAlignment="0" applyProtection="0">
      <alignment vertical="center"/>
    </xf>
    <xf numFmtId="0" fontId="85" fillId="0" borderId="13">
      <alignment horizontal="left" vertical="center"/>
    </xf>
    <xf numFmtId="0" fontId="67" fillId="36" borderId="0" applyNumberFormat="0" applyBorder="0" applyAlignment="0" applyProtection="0">
      <alignment vertical="center"/>
    </xf>
    <xf numFmtId="0" fontId="85" fillId="0" borderId="13">
      <alignment horizontal="left" vertical="center"/>
    </xf>
    <xf numFmtId="0" fontId="67" fillId="36" borderId="0" applyNumberFormat="0" applyBorder="0" applyAlignment="0" applyProtection="0">
      <alignment vertical="center"/>
    </xf>
    <xf numFmtId="0" fontId="67" fillId="41" borderId="0" applyNumberFormat="0" applyBorder="0" applyAlignment="0" applyProtection="0">
      <alignment vertical="center"/>
    </xf>
    <xf numFmtId="0" fontId="78" fillId="0" borderId="0">
      <alignment vertical="center"/>
      <protection locked="0"/>
    </xf>
    <xf numFmtId="0" fontId="67" fillId="48" borderId="0" applyNumberFormat="0" applyBorder="0" applyAlignment="0" applyProtection="0">
      <alignment vertical="center"/>
    </xf>
    <xf numFmtId="0" fontId="20" fillId="49" borderId="0" applyNumberFormat="0" applyBorder="0" applyAlignment="0" applyProtection="0">
      <alignment vertical="center"/>
    </xf>
    <xf numFmtId="0" fontId="34" fillId="38" borderId="0" applyNumberFormat="0" applyBorder="0" applyAlignment="0" applyProtection="0">
      <alignment vertical="center"/>
    </xf>
    <xf numFmtId="0" fontId="20" fillId="49" borderId="0" applyNumberFormat="0" applyBorder="0" applyAlignment="0" applyProtection="0">
      <alignment vertical="center"/>
    </xf>
    <xf numFmtId="0" fontId="20" fillId="43" borderId="0" applyNumberFormat="0" applyBorder="0" applyAlignment="0" applyProtection="0">
      <alignment vertical="center"/>
    </xf>
    <xf numFmtId="0" fontId="20" fillId="49" borderId="0" applyNumberFormat="0" applyBorder="0" applyAlignment="0" applyProtection="0">
      <alignment vertical="center"/>
    </xf>
    <xf numFmtId="0" fontId="20" fillId="49" borderId="0" applyNumberFormat="0" applyBorder="0" applyAlignment="0" applyProtection="0">
      <alignment vertical="center"/>
    </xf>
    <xf numFmtId="0" fontId="86" fillId="0" borderId="0" applyNumberFormat="0" applyFill="0" applyBorder="0" applyAlignment="0" applyProtection="0">
      <alignment vertical="center"/>
    </xf>
    <xf numFmtId="0" fontId="34" fillId="41" borderId="0" applyNumberFormat="0" applyBorder="0" applyAlignment="0" applyProtection="0">
      <alignment vertical="center"/>
    </xf>
    <xf numFmtId="0" fontId="20" fillId="49" borderId="0" applyNumberFormat="0" applyBorder="0" applyAlignment="0" applyProtection="0">
      <alignment vertical="center"/>
    </xf>
    <xf numFmtId="0" fontId="20" fillId="49" borderId="0" applyNumberFormat="0" applyBorder="0" applyAlignment="0" applyProtection="0">
      <alignment vertical="center"/>
    </xf>
    <xf numFmtId="0" fontId="20" fillId="49" borderId="0" applyNumberFormat="0" applyBorder="0" applyAlignment="0" applyProtection="0">
      <alignment vertical="center"/>
    </xf>
    <xf numFmtId="0" fontId="76" fillId="0" borderId="26">
      <alignment horizontal="center" vertical="center"/>
    </xf>
    <xf numFmtId="0" fontId="34" fillId="47" borderId="0" applyNumberFormat="0" applyBorder="0" applyAlignment="0" applyProtection="0">
      <alignment vertical="center"/>
    </xf>
    <xf numFmtId="0" fontId="34" fillId="47" borderId="0" applyNumberFormat="0" applyBorder="0" applyAlignment="0" applyProtection="0">
      <alignment vertical="center"/>
    </xf>
    <xf numFmtId="0" fontId="74" fillId="0" borderId="25" applyNumberFormat="0" applyFill="0" applyAlignment="0" applyProtection="0">
      <alignment vertical="center"/>
    </xf>
    <xf numFmtId="0" fontId="34" fillId="47" borderId="0" applyNumberFormat="0" applyBorder="0" applyAlignment="0" applyProtection="0">
      <alignment vertical="center"/>
    </xf>
    <xf numFmtId="0" fontId="74" fillId="0" borderId="25" applyNumberFormat="0" applyFill="0" applyAlignment="0" applyProtection="0">
      <alignment vertical="center"/>
    </xf>
    <xf numFmtId="0" fontId="34" fillId="38" borderId="0" applyNumberFormat="0" applyBorder="0" applyAlignment="0" applyProtection="0">
      <alignment vertical="center"/>
    </xf>
    <xf numFmtId="15" fontId="87" fillId="0" borderId="0">
      <alignment vertical="center"/>
    </xf>
    <xf numFmtId="0" fontId="34" fillId="38" borderId="0" applyNumberFormat="0" applyBorder="0" applyAlignment="0" applyProtection="0">
      <alignment vertical="center"/>
    </xf>
    <xf numFmtId="177" fontId="7" fillId="0" borderId="0" applyFont="0" applyFill="0" applyBorder="0" applyAlignment="0" applyProtection="0">
      <alignment vertical="center"/>
    </xf>
    <xf numFmtId="0" fontId="34" fillId="38" borderId="0" applyNumberFormat="0" applyBorder="0" applyAlignment="0" applyProtection="0">
      <alignment vertical="center"/>
    </xf>
    <xf numFmtId="0" fontId="34" fillId="38" borderId="0" applyNumberFormat="0" applyBorder="0" applyAlignment="0" applyProtection="0">
      <alignment vertical="center"/>
    </xf>
    <xf numFmtId="0" fontId="34" fillId="38" borderId="0" applyNumberFormat="0" applyBorder="0" applyAlignment="0" applyProtection="0">
      <alignment vertical="center"/>
    </xf>
    <xf numFmtId="0" fontId="7" fillId="0" borderId="0">
      <alignment vertical="center"/>
    </xf>
    <xf numFmtId="0" fontId="34" fillId="38" borderId="0" applyNumberFormat="0" applyBorder="0" applyAlignment="0" applyProtection="0">
      <alignment vertical="center"/>
    </xf>
    <xf numFmtId="0" fontId="88" fillId="58" borderId="32">
      <alignment vertical="center"/>
      <protection locked="0"/>
    </xf>
    <xf numFmtId="0" fontId="7" fillId="0" borderId="0">
      <alignment vertical="center"/>
    </xf>
    <xf numFmtId="0" fontId="34" fillId="38" borderId="0" applyNumberFormat="0" applyBorder="0" applyAlignment="0" applyProtection="0">
      <alignment vertical="center"/>
    </xf>
    <xf numFmtId="0" fontId="7" fillId="0" borderId="0">
      <alignment vertical="center"/>
    </xf>
    <xf numFmtId="0" fontId="75" fillId="51" borderId="0" applyNumberFormat="0" applyBorder="0" applyAlignment="0" applyProtection="0">
      <alignment vertical="center"/>
    </xf>
    <xf numFmtId="0" fontId="34" fillId="38" borderId="0" applyNumberFormat="0" applyBorder="0" applyAlignment="0" applyProtection="0">
      <alignment vertical="center"/>
    </xf>
    <xf numFmtId="0" fontId="75" fillId="51" borderId="0" applyNumberFormat="0" applyBorder="0" applyAlignment="0" applyProtection="0">
      <alignment vertical="center"/>
    </xf>
    <xf numFmtId="0" fontId="34" fillId="38" borderId="0" applyNumberFormat="0" applyBorder="0" applyAlignment="0" applyProtection="0">
      <alignment vertical="center"/>
    </xf>
    <xf numFmtId="0" fontId="34" fillId="55" borderId="0" applyNumberFormat="0" applyBorder="0" applyAlignment="0" applyProtection="0">
      <alignment vertical="center"/>
    </xf>
    <xf numFmtId="0" fontId="67" fillId="38" borderId="0" applyNumberFormat="0" applyBorder="0" applyAlignment="0" applyProtection="0">
      <alignment vertical="center"/>
    </xf>
    <xf numFmtId="0" fontId="85" fillId="0" borderId="33" applyNumberFormat="0" applyAlignment="0" applyProtection="0">
      <alignment horizontal="left" vertical="center"/>
    </xf>
    <xf numFmtId="0" fontId="89" fillId="50" borderId="34" applyNumberFormat="0" applyAlignment="0" applyProtection="0">
      <alignment vertical="center"/>
    </xf>
    <xf numFmtId="0" fontId="20" fillId="39" borderId="0" applyNumberFormat="0" applyBorder="0" applyAlignment="0" applyProtection="0">
      <alignment vertical="center"/>
    </xf>
    <xf numFmtId="0" fontId="34" fillId="42" borderId="0" applyNumberFormat="0" applyBorder="0" applyAlignment="0" applyProtection="0">
      <alignment vertical="center"/>
    </xf>
    <xf numFmtId="0" fontId="34" fillId="42" borderId="0" applyNumberFormat="0" applyBorder="0" applyAlignment="0" applyProtection="0">
      <alignment vertical="center"/>
    </xf>
    <xf numFmtId="0" fontId="20" fillId="49" borderId="0" applyNumberFormat="0" applyBorder="0" applyAlignment="0" applyProtection="0">
      <alignment vertical="center"/>
    </xf>
    <xf numFmtId="0" fontId="34" fillId="42" borderId="0" applyNumberFormat="0" applyBorder="0" applyAlignment="0" applyProtection="0">
      <alignment vertical="center"/>
    </xf>
    <xf numFmtId="0" fontId="34" fillId="55" borderId="0" applyNumberFormat="0" applyBorder="0" applyAlignment="0" applyProtection="0">
      <alignment vertical="center"/>
    </xf>
    <xf numFmtId="0" fontId="34" fillId="55" borderId="0" applyNumberFormat="0" applyBorder="0" applyAlignment="0" applyProtection="0">
      <alignment vertical="center"/>
    </xf>
    <xf numFmtId="0" fontId="88" fillId="58" borderId="32">
      <alignment vertical="center"/>
      <protection locked="0"/>
    </xf>
    <xf numFmtId="0" fontId="34" fillId="55" borderId="0" applyNumberFormat="0" applyBorder="0" applyAlignment="0" applyProtection="0">
      <alignment vertical="center"/>
    </xf>
    <xf numFmtId="0" fontId="34" fillId="55" borderId="0" applyNumberFormat="0" applyBorder="0" applyAlignment="0" applyProtection="0">
      <alignment vertical="center"/>
    </xf>
    <xf numFmtId="0" fontId="34" fillId="55" borderId="0" applyNumberFormat="0" applyBorder="0" applyAlignment="0" applyProtection="0">
      <alignment vertical="center"/>
    </xf>
    <xf numFmtId="0" fontId="34" fillId="55" borderId="0" applyNumberFormat="0" applyBorder="0" applyAlignment="0" applyProtection="0">
      <alignment vertical="center"/>
    </xf>
    <xf numFmtId="0" fontId="34" fillId="55" borderId="0" applyNumberFormat="0" applyBorder="0" applyAlignment="0" applyProtection="0">
      <alignment vertical="center"/>
    </xf>
    <xf numFmtId="9" fontId="7" fillId="0" borderId="0" applyFont="0" applyFill="0" applyBorder="0" applyAlignment="0" applyProtection="0">
      <alignment vertical="center"/>
    </xf>
    <xf numFmtId="0" fontId="7" fillId="0" borderId="0">
      <alignment vertical="center"/>
    </xf>
    <xf numFmtId="0" fontId="34" fillId="55" borderId="0" applyNumberFormat="0" applyBorder="0" applyAlignment="0" applyProtection="0">
      <alignment vertical="center"/>
    </xf>
    <xf numFmtId="15" fontId="87" fillId="0" borderId="0">
      <alignment vertical="center"/>
    </xf>
    <xf numFmtId="0" fontId="90" fillId="0" borderId="0">
      <alignment vertical="center"/>
    </xf>
    <xf numFmtId="9" fontId="7" fillId="0" borderId="0" applyFont="0" applyFill="0" applyBorder="0" applyAlignment="0" applyProtection="0">
      <alignment vertical="center"/>
    </xf>
    <xf numFmtId="0" fontId="34" fillId="55" borderId="0" applyNumberFormat="0" applyBorder="0" applyAlignment="0" applyProtection="0">
      <alignment vertical="center"/>
    </xf>
    <xf numFmtId="0" fontId="34" fillId="55" borderId="0" applyNumberFormat="0" applyBorder="0" applyAlignment="0" applyProtection="0">
      <alignment vertical="center"/>
    </xf>
    <xf numFmtId="0" fontId="34" fillId="55" borderId="0" applyNumberFormat="0" applyBorder="0" applyAlignment="0" applyProtection="0">
      <alignment vertical="center"/>
    </xf>
    <xf numFmtId="0" fontId="34" fillId="42" borderId="0" applyNumberFormat="0" applyBorder="0" applyAlignment="0" applyProtection="0">
      <alignment vertical="center"/>
    </xf>
    <xf numFmtId="0" fontId="20" fillId="40" borderId="0" applyNumberFormat="0" applyBorder="0" applyAlignment="0" applyProtection="0">
      <alignment vertical="center"/>
    </xf>
    <xf numFmtId="0" fontId="34" fillId="36" borderId="0" applyNumberFormat="0" applyBorder="0" applyAlignment="0" applyProtection="0">
      <alignment vertical="center"/>
    </xf>
    <xf numFmtId="0" fontId="7" fillId="0" borderId="0" applyFont="0" applyFill="0" applyBorder="0" applyAlignment="0" applyProtection="0">
      <alignment vertical="center"/>
    </xf>
    <xf numFmtId="0" fontId="20" fillId="40" borderId="0" applyNumberFormat="0" applyBorder="0" applyAlignment="0" applyProtection="0">
      <alignment vertical="center"/>
    </xf>
    <xf numFmtId="0" fontId="34" fillId="36" borderId="0" applyNumberFormat="0" applyBorder="0" applyAlignment="0" applyProtection="0">
      <alignment vertical="center"/>
    </xf>
    <xf numFmtId="0" fontId="7" fillId="0" borderId="0">
      <alignment vertical="center"/>
    </xf>
    <xf numFmtId="9" fontId="7" fillId="0" borderId="0" applyFont="0" applyFill="0" applyBorder="0" applyAlignment="0" applyProtection="0">
      <alignment vertical="center"/>
    </xf>
    <xf numFmtId="0" fontId="74" fillId="0" borderId="25" applyNumberFormat="0" applyFill="0" applyAlignment="0" applyProtection="0">
      <alignment vertical="center"/>
    </xf>
    <xf numFmtId="0" fontId="20" fillId="40" borderId="0" applyNumberFormat="0" applyBorder="0" applyAlignment="0" applyProtection="0">
      <alignment vertical="center"/>
    </xf>
    <xf numFmtId="0" fontId="31" fillId="0" borderId="24" applyNumberFormat="0" applyFill="0" applyAlignment="0" applyProtection="0">
      <alignment vertical="center"/>
    </xf>
    <xf numFmtId="0" fontId="34" fillId="36" borderId="0" applyNumberFormat="0" applyBorder="0" applyAlignment="0" applyProtection="0">
      <alignment vertical="center"/>
    </xf>
    <xf numFmtId="0" fontId="74" fillId="0" borderId="25" applyNumberFormat="0" applyFill="0" applyAlignment="0" applyProtection="0">
      <alignment vertical="center"/>
    </xf>
    <xf numFmtId="0" fontId="20" fillId="40" borderId="0" applyNumberFormat="0" applyBorder="0" applyAlignment="0" applyProtection="0">
      <alignment vertical="center"/>
    </xf>
    <xf numFmtId="0" fontId="74" fillId="0" borderId="25" applyNumberFormat="0" applyFill="0" applyAlignment="0" applyProtection="0">
      <alignment vertical="center"/>
    </xf>
    <xf numFmtId="0" fontId="20" fillId="37" borderId="0" applyNumberFormat="0" applyBorder="0" applyAlignment="0" applyProtection="0">
      <alignment vertical="center"/>
    </xf>
    <xf numFmtId="0" fontId="34" fillId="38" borderId="0" applyNumberFormat="0" applyBorder="0" applyAlignment="0" applyProtection="0">
      <alignment vertical="center"/>
    </xf>
    <xf numFmtId="178" fontId="7" fillId="0" borderId="0" applyFont="0" applyFill="0" applyBorder="0" applyAlignment="0" applyProtection="0">
      <alignment vertical="center"/>
    </xf>
    <xf numFmtId="0" fontId="20" fillId="37" borderId="0" applyNumberFormat="0" applyBorder="0" applyAlignment="0" applyProtection="0">
      <alignment vertical="center"/>
    </xf>
    <xf numFmtId="0" fontId="20" fillId="37" borderId="0" applyNumberFormat="0" applyBorder="0" applyAlignment="0" applyProtection="0">
      <alignment vertical="center"/>
    </xf>
    <xf numFmtId="0" fontId="20" fillId="37" borderId="0" applyNumberFormat="0" applyBorder="0" applyAlignment="0" applyProtection="0">
      <alignment vertical="center"/>
    </xf>
    <xf numFmtId="0" fontId="7" fillId="0" borderId="0">
      <alignment vertical="center"/>
    </xf>
    <xf numFmtId="9" fontId="7" fillId="0" borderId="0" applyFont="0" applyFill="0" applyBorder="0" applyAlignment="0" applyProtection="0">
      <alignment vertical="center"/>
    </xf>
    <xf numFmtId="0" fontId="34" fillId="39" borderId="0" applyNumberFormat="0" applyBorder="0" applyAlignment="0" applyProtection="0">
      <alignment vertical="center"/>
    </xf>
    <xf numFmtId="179" fontId="7" fillId="0" borderId="0" applyFont="0" applyFill="0" applyBorder="0" applyAlignment="0" applyProtection="0">
      <alignment vertical="center"/>
    </xf>
    <xf numFmtId="0" fontId="34" fillId="39" borderId="0" applyNumberFormat="0" applyBorder="0" applyAlignment="0" applyProtection="0">
      <alignment vertical="center"/>
    </xf>
    <xf numFmtId="0" fontId="34" fillId="38" borderId="0" applyNumberFormat="0" applyBorder="0" applyAlignment="0" applyProtection="0">
      <alignment vertical="center"/>
    </xf>
    <xf numFmtId="0" fontId="69" fillId="43" borderId="0" applyNumberFormat="0" applyBorder="0" applyAlignment="0" applyProtection="0">
      <alignment vertical="center"/>
    </xf>
    <xf numFmtId="0" fontId="34" fillId="39" borderId="0" applyNumberFormat="0" applyBorder="0" applyAlignment="0" applyProtection="0">
      <alignment vertical="center"/>
    </xf>
    <xf numFmtId="0" fontId="34" fillId="39" borderId="0" applyNumberFormat="0" applyBorder="0" applyAlignment="0" applyProtection="0">
      <alignment vertical="center"/>
    </xf>
    <xf numFmtId="0" fontId="70" fillId="0" borderId="27" applyNumberFormat="0" applyFill="0" applyProtection="0">
      <alignment horizontal="right" vertical="center"/>
    </xf>
    <xf numFmtId="0" fontId="34" fillId="39" borderId="0" applyNumberFormat="0" applyBorder="0" applyAlignment="0" applyProtection="0">
      <alignment vertical="center"/>
    </xf>
    <xf numFmtId="0" fontId="34" fillId="42" borderId="0" applyNumberFormat="0" applyBorder="0" applyAlignment="0" applyProtection="0">
      <alignment vertical="center"/>
    </xf>
    <xf numFmtId="0" fontId="34" fillId="42" borderId="0" applyNumberFormat="0" applyBorder="0" applyAlignment="0" applyProtection="0">
      <alignment vertical="center"/>
    </xf>
    <xf numFmtId="180" fontId="91" fillId="0" borderId="0">
      <alignment vertical="center"/>
    </xf>
    <xf numFmtId="0" fontId="34" fillId="42" borderId="0" applyNumberFormat="0" applyBorder="0" applyAlignment="0" applyProtection="0">
      <alignment vertical="center"/>
    </xf>
    <xf numFmtId="0" fontId="34" fillId="42" borderId="0" applyNumberFormat="0" applyBorder="0" applyAlignment="0" applyProtection="0">
      <alignment vertical="center"/>
    </xf>
    <xf numFmtId="0" fontId="34" fillId="42" borderId="0" applyNumberFormat="0" applyBorder="0" applyAlignment="0" applyProtection="0">
      <alignment vertical="center"/>
    </xf>
    <xf numFmtId="0" fontId="34" fillId="42" borderId="0" applyNumberFormat="0" applyBorder="0" applyAlignment="0" applyProtection="0">
      <alignment vertical="center"/>
    </xf>
    <xf numFmtId="0" fontId="34" fillId="42" borderId="0" applyNumberFormat="0" applyBorder="0" applyAlignment="0" applyProtection="0">
      <alignment vertical="center"/>
    </xf>
    <xf numFmtId="0" fontId="7" fillId="0" borderId="0">
      <alignment vertical="center"/>
    </xf>
    <xf numFmtId="0" fontId="34" fillId="42" borderId="0" applyNumberFormat="0" applyBorder="0" applyAlignment="0" applyProtection="0">
      <alignment vertical="center"/>
    </xf>
    <xf numFmtId="181" fontId="7" fillId="0" borderId="0" applyFont="0" applyFill="0" applyBorder="0" applyAlignment="0" applyProtection="0">
      <alignment vertical="center"/>
    </xf>
    <xf numFmtId="0" fontId="34" fillId="42" borderId="0" applyNumberFormat="0" applyBorder="0" applyAlignment="0" applyProtection="0">
      <alignment vertical="center"/>
    </xf>
    <xf numFmtId="0" fontId="34" fillId="42" borderId="0" applyNumberFormat="0" applyBorder="0" applyAlignment="0" applyProtection="0">
      <alignment vertical="center"/>
    </xf>
    <xf numFmtId="0" fontId="34" fillId="42" borderId="0" applyNumberFormat="0" applyBorder="0" applyAlignment="0" applyProtection="0">
      <alignment vertical="center"/>
    </xf>
    <xf numFmtId="9" fontId="7" fillId="0" borderId="0" applyFont="0" applyFill="0" applyBorder="0" applyAlignment="0" applyProtection="0">
      <alignment vertical="center"/>
    </xf>
    <xf numFmtId="0" fontId="34" fillId="38" borderId="0" applyNumberFormat="0" applyBorder="0" applyAlignment="0" applyProtection="0">
      <alignment vertical="center"/>
    </xf>
    <xf numFmtId="0" fontId="20" fillId="49" borderId="0" applyNumberFormat="0" applyBorder="0" applyAlignment="0" applyProtection="0">
      <alignment vertical="center"/>
    </xf>
    <xf numFmtId="9" fontId="7" fillId="0" borderId="0" applyFont="0" applyFill="0" applyBorder="0" applyAlignment="0" applyProtection="0">
      <alignment vertical="center"/>
    </xf>
    <xf numFmtId="0" fontId="20" fillId="49" borderId="0" applyNumberFormat="0" applyBorder="0" applyAlignment="0" applyProtection="0">
      <alignment vertical="center"/>
    </xf>
    <xf numFmtId="9" fontId="7" fillId="0" borderId="0" applyFont="0" applyFill="0" applyBorder="0" applyAlignment="0" applyProtection="0">
      <alignment vertical="center"/>
    </xf>
    <xf numFmtId="0" fontId="20" fillId="49" borderId="0" applyNumberFormat="0" applyBorder="0" applyAlignment="0" applyProtection="0">
      <alignment vertical="center"/>
    </xf>
    <xf numFmtId="9" fontId="7" fillId="0" borderId="0" applyFont="0" applyFill="0" applyBorder="0" applyAlignment="0" applyProtection="0">
      <alignment vertical="center"/>
    </xf>
    <xf numFmtId="0" fontId="20" fillId="49" borderId="0" applyNumberFormat="0" applyBorder="0" applyAlignment="0" applyProtection="0">
      <alignment vertical="center"/>
    </xf>
    <xf numFmtId="0" fontId="28" fillId="59" borderId="0" applyNumberFormat="0" applyBorder="0" applyAlignment="0" applyProtection="0">
      <alignment vertical="center"/>
    </xf>
    <xf numFmtId="9" fontId="7" fillId="0" borderId="0" applyFont="0" applyFill="0" applyBorder="0" applyAlignment="0" applyProtection="0">
      <alignment vertical="center"/>
    </xf>
    <xf numFmtId="0" fontId="20" fillId="39" borderId="0" applyNumberFormat="0" applyBorder="0" applyAlignment="0" applyProtection="0">
      <alignment vertical="center"/>
    </xf>
    <xf numFmtId="9" fontId="7" fillId="0" borderId="0" applyFont="0" applyFill="0" applyBorder="0" applyAlignment="0" applyProtection="0">
      <alignment vertical="center"/>
    </xf>
    <xf numFmtId="0" fontId="20" fillId="39" borderId="0" applyNumberFormat="0" applyBorder="0" applyAlignment="0" applyProtection="0">
      <alignment vertical="center"/>
    </xf>
    <xf numFmtId="0" fontId="20" fillId="50" borderId="0" applyNumberFormat="0" applyBorder="0" applyAlignment="0" applyProtection="0">
      <alignment vertical="center"/>
    </xf>
    <xf numFmtId="9" fontId="7" fillId="0" borderId="0" applyFont="0" applyFill="0" applyBorder="0" applyAlignment="0" applyProtection="0">
      <alignment vertical="center"/>
    </xf>
    <xf numFmtId="0" fontId="20" fillId="39" borderId="0" applyNumberFormat="0" applyBorder="0" applyAlignment="0" applyProtection="0">
      <alignment vertical="center"/>
    </xf>
    <xf numFmtId="0" fontId="70" fillId="0" borderId="27" applyNumberFormat="0" applyFill="0" applyProtection="0">
      <alignment horizontal="left" vertical="center"/>
    </xf>
    <xf numFmtId="0" fontId="20" fillId="50" borderId="0" applyNumberFormat="0" applyBorder="0" applyAlignment="0" applyProtection="0">
      <alignment vertical="center"/>
    </xf>
    <xf numFmtId="0" fontId="20" fillId="39" borderId="0" applyNumberFormat="0" applyBorder="0" applyAlignment="0" applyProtection="0">
      <alignment vertical="center"/>
    </xf>
    <xf numFmtId="0" fontId="34" fillId="39" borderId="0" applyNumberFormat="0" applyBorder="0" applyAlignment="0" applyProtection="0">
      <alignment vertical="center"/>
    </xf>
    <xf numFmtId="0" fontId="34" fillId="39" borderId="0" applyNumberFormat="0" applyBorder="0" applyAlignment="0" applyProtection="0">
      <alignment vertical="center"/>
    </xf>
    <xf numFmtId="0" fontId="34" fillId="39" borderId="0" applyNumberFormat="0" applyBorder="0" applyAlignment="0" applyProtection="0">
      <alignment vertical="center"/>
    </xf>
    <xf numFmtId="0" fontId="7" fillId="60" borderId="0" applyNumberFormat="0" applyFont="0" applyBorder="0" applyAlignment="0" applyProtection="0">
      <alignment vertical="center"/>
    </xf>
    <xf numFmtId="0" fontId="34" fillId="38" borderId="0" applyNumberFormat="0" applyBorder="0" applyAlignment="0" applyProtection="0">
      <alignment vertical="center"/>
    </xf>
    <xf numFmtId="0" fontId="34" fillId="41" borderId="0" applyNumberFormat="0" applyBorder="0" applyAlignment="0" applyProtection="0">
      <alignment vertical="center"/>
    </xf>
    <xf numFmtId="0" fontId="34" fillId="38" borderId="0" applyNumberFormat="0" applyBorder="0" applyAlignment="0" applyProtection="0">
      <alignment vertical="center"/>
    </xf>
    <xf numFmtId="0" fontId="91" fillId="0" borderId="0">
      <alignment vertical="center"/>
    </xf>
    <xf numFmtId="0" fontId="34" fillId="38" borderId="0" applyNumberFormat="0" applyBorder="0" applyAlignment="0" applyProtection="0">
      <alignment vertical="center"/>
    </xf>
    <xf numFmtId="0" fontId="34" fillId="38" borderId="0" applyNumberFormat="0" applyBorder="0" applyAlignment="0" applyProtection="0">
      <alignment vertical="center"/>
    </xf>
    <xf numFmtId="0" fontId="76" fillId="0" borderId="26">
      <alignment horizontal="center" vertical="center"/>
    </xf>
    <xf numFmtId="0" fontId="7" fillId="0" borderId="0">
      <alignment vertical="center"/>
    </xf>
    <xf numFmtId="0" fontId="34" fillId="38" borderId="0" applyNumberFormat="0" applyBorder="0" applyAlignment="0" applyProtection="0">
      <alignment vertical="center"/>
    </xf>
    <xf numFmtId="9" fontId="7" fillId="0" borderId="0" applyFont="0" applyFill="0" applyBorder="0" applyAlignment="0" applyProtection="0">
      <alignment vertical="center"/>
    </xf>
    <xf numFmtId="0" fontId="92" fillId="0" borderId="35" applyNumberFormat="0" applyFill="0" applyAlignment="0" applyProtection="0">
      <alignment vertical="center"/>
    </xf>
    <xf numFmtId="0" fontId="34" fillId="38" borderId="0" applyNumberFormat="0" applyBorder="0" applyAlignment="0" applyProtection="0">
      <alignment vertical="center"/>
    </xf>
    <xf numFmtId="0" fontId="74" fillId="0" borderId="25" applyNumberFormat="0" applyFill="0" applyAlignment="0" applyProtection="0">
      <alignment vertical="center"/>
    </xf>
    <xf numFmtId="0" fontId="34" fillId="38" borderId="0" applyNumberFormat="0" applyBorder="0" applyAlignment="0" applyProtection="0">
      <alignment vertical="center"/>
    </xf>
    <xf numFmtId="0" fontId="74" fillId="0" borderId="25" applyNumberFormat="0" applyFill="0" applyAlignment="0" applyProtection="0">
      <alignment vertical="center"/>
    </xf>
    <xf numFmtId="0" fontId="34" fillId="36" borderId="0" applyNumberFormat="0" applyBorder="0" applyAlignment="0" applyProtection="0">
      <alignment vertical="center"/>
    </xf>
    <xf numFmtId="0" fontId="20" fillId="43" borderId="0" applyNumberFormat="0" applyBorder="0" applyAlignment="0" applyProtection="0">
      <alignment vertical="center"/>
    </xf>
    <xf numFmtId="0" fontId="20" fillId="43" borderId="0" applyNumberFormat="0" applyBorder="0" applyAlignment="0" applyProtection="0">
      <alignment vertical="center"/>
    </xf>
    <xf numFmtId="0" fontId="20" fillId="43" borderId="0" applyNumberFormat="0" applyBorder="0" applyAlignment="0" applyProtection="0">
      <alignment vertical="center"/>
    </xf>
    <xf numFmtId="0" fontId="71" fillId="40" borderId="1" applyNumberFormat="0" applyBorder="0" applyAlignment="0" applyProtection="0">
      <alignment vertical="center"/>
    </xf>
    <xf numFmtId="0" fontId="20" fillId="49" borderId="0" applyNumberFormat="0" applyBorder="0" applyAlignment="0" applyProtection="0">
      <alignment vertical="center"/>
    </xf>
    <xf numFmtId="0" fontId="34" fillId="47" borderId="0" applyNumberFormat="0" applyBorder="0" applyAlignment="0" applyProtection="0">
      <alignment vertical="center"/>
    </xf>
    <xf numFmtId="0" fontId="80" fillId="0" borderId="28" applyNumberFormat="0" applyFill="0" applyAlignment="0" applyProtection="0">
      <alignment vertical="center"/>
    </xf>
    <xf numFmtId="0" fontId="34" fillId="47" borderId="0" applyNumberFormat="0" applyBorder="0" applyAlignment="0" applyProtection="0">
      <alignment vertical="center"/>
    </xf>
    <xf numFmtId="0" fontId="34" fillId="36" borderId="0" applyNumberFormat="0" applyBorder="0" applyAlignment="0" applyProtection="0">
      <alignment vertical="center"/>
    </xf>
    <xf numFmtId="0" fontId="93" fillId="50" borderId="36">
      <alignment horizontal="left" vertical="center"/>
      <protection locked="0" hidden="1"/>
    </xf>
    <xf numFmtId="0" fontId="34" fillId="36" borderId="0" applyNumberFormat="0" applyBorder="0" applyAlignment="0" applyProtection="0">
      <alignment vertical="center"/>
    </xf>
    <xf numFmtId="0" fontId="93" fillId="50" borderId="36">
      <alignment horizontal="left" vertical="center"/>
      <protection locked="0" hidden="1"/>
    </xf>
    <xf numFmtId="0" fontId="80" fillId="0" borderId="28" applyNumberFormat="0" applyFill="0" applyAlignment="0" applyProtection="0">
      <alignment vertical="center"/>
    </xf>
    <xf numFmtId="0" fontId="34" fillId="36" borderId="0" applyNumberFormat="0" applyBorder="0" applyAlignment="0" applyProtection="0">
      <alignment vertical="center"/>
    </xf>
    <xf numFmtId="182" fontId="7" fillId="0" borderId="0" applyFont="0" applyFill="0" applyBorder="0" applyAlignment="0" applyProtection="0">
      <alignment vertical="center"/>
    </xf>
    <xf numFmtId="0" fontId="84" fillId="0" borderId="30" applyNumberFormat="0" applyFill="0" applyAlignment="0" applyProtection="0">
      <alignment vertical="center"/>
    </xf>
    <xf numFmtId="0" fontId="31" fillId="0" borderId="37" applyNumberFormat="0" applyFill="0" applyAlignment="0" applyProtection="0">
      <alignment vertical="center"/>
    </xf>
    <xf numFmtId="0" fontId="34" fillId="36" borderId="0" applyNumberFormat="0" applyBorder="0" applyAlignment="0" applyProtection="0">
      <alignment vertical="center"/>
    </xf>
    <xf numFmtId="0" fontId="31" fillId="0" borderId="37" applyNumberFormat="0" applyFill="0" applyAlignment="0" applyProtection="0">
      <alignment vertical="center"/>
    </xf>
    <xf numFmtId="0" fontId="34" fillId="36" borderId="0" applyNumberFormat="0" applyBorder="0" applyAlignment="0" applyProtection="0">
      <alignment vertical="center"/>
    </xf>
    <xf numFmtId="0" fontId="31" fillId="0" borderId="24" applyNumberFormat="0" applyFill="0" applyAlignment="0" applyProtection="0">
      <alignment vertical="center"/>
    </xf>
    <xf numFmtId="0" fontId="34" fillId="36" borderId="0" applyNumberFormat="0" applyBorder="0" applyAlignment="0" applyProtection="0">
      <alignment vertical="center"/>
    </xf>
    <xf numFmtId="0" fontId="74" fillId="0" borderId="25" applyNumberFormat="0" applyFill="0" applyAlignment="0" applyProtection="0">
      <alignment vertical="center"/>
    </xf>
    <xf numFmtId="0" fontId="31" fillId="0" borderId="24" applyNumberFormat="0" applyFill="0" applyAlignment="0" applyProtection="0">
      <alignment vertical="center"/>
    </xf>
    <xf numFmtId="0" fontId="34" fillId="36" borderId="0" applyNumberFormat="0" applyBorder="0" applyAlignment="0" applyProtection="0">
      <alignment vertical="center"/>
    </xf>
    <xf numFmtId="9" fontId="7" fillId="0" borderId="0" applyFont="0" applyFill="0" applyBorder="0" applyAlignment="0" applyProtection="0">
      <alignment vertical="center"/>
    </xf>
    <xf numFmtId="0" fontId="74" fillId="0" borderId="25" applyNumberFormat="0" applyFill="0" applyAlignment="0" applyProtection="0">
      <alignment vertical="center"/>
    </xf>
    <xf numFmtId="0" fontId="20" fillId="40" borderId="0" applyNumberFormat="0" applyBorder="0" applyAlignment="0" applyProtection="0">
      <alignment vertical="center"/>
    </xf>
    <xf numFmtId="0" fontId="20" fillId="50" borderId="0" applyNumberFormat="0" applyBorder="0" applyAlignment="0" applyProtection="0">
      <alignment vertical="center"/>
    </xf>
    <xf numFmtId="0" fontId="20" fillId="50" borderId="0" applyNumberFormat="0" applyBorder="0" applyAlignment="0" applyProtection="0">
      <alignment vertical="center"/>
    </xf>
    <xf numFmtId="0" fontId="76" fillId="0" borderId="0" applyNumberFormat="0" applyFill="0" applyBorder="0" applyAlignment="0" applyProtection="0">
      <alignment vertical="center"/>
    </xf>
    <xf numFmtId="0" fontId="34" fillId="50" borderId="0" applyNumberFormat="0" applyBorder="0" applyAlignment="0" applyProtection="0">
      <alignment vertical="center"/>
    </xf>
    <xf numFmtId="0" fontId="34" fillId="50" borderId="0" applyNumberFormat="0" applyBorder="0" applyAlignment="0" applyProtection="0">
      <alignment vertical="center"/>
    </xf>
    <xf numFmtId="0" fontId="34" fillId="41" borderId="0" applyNumberFormat="0" applyBorder="0" applyAlignment="0" applyProtection="0">
      <alignment vertical="center"/>
    </xf>
    <xf numFmtId="0" fontId="74" fillId="0" borderId="25" applyNumberFormat="0" applyFill="0" applyAlignment="0" applyProtection="0">
      <alignment vertical="center"/>
    </xf>
    <xf numFmtId="183" fontId="7" fillId="0" borderId="0" applyFont="0" applyFill="0" applyBorder="0" applyAlignment="0" applyProtection="0">
      <alignment vertical="center"/>
    </xf>
    <xf numFmtId="9" fontId="7" fillId="0" borderId="0" applyFont="0" applyFill="0" applyBorder="0" applyAlignment="0" applyProtection="0">
      <alignment vertical="center"/>
    </xf>
    <xf numFmtId="184" fontId="7" fillId="0" borderId="0" applyFont="0" applyFill="0" applyBorder="0" applyAlignment="0" applyProtection="0">
      <alignment vertical="center"/>
    </xf>
    <xf numFmtId="0" fontId="94" fillId="0" borderId="0" applyNumberFormat="0" applyFill="0" applyBorder="0" applyAlignment="0" applyProtection="0">
      <alignment vertical="center"/>
    </xf>
    <xf numFmtId="0" fontId="84" fillId="0" borderId="30" applyNumberFormat="0" applyFill="0" applyAlignment="0" applyProtection="0">
      <alignment vertical="center"/>
    </xf>
    <xf numFmtId="185" fontId="91" fillId="0" borderId="0">
      <alignment vertical="center"/>
    </xf>
    <xf numFmtId="0" fontId="80" fillId="0" borderId="28" applyNumberFormat="0" applyFill="0" applyAlignment="0" applyProtection="0">
      <alignment vertical="center"/>
    </xf>
    <xf numFmtId="15" fontId="87" fillId="0" borderId="0">
      <alignment vertical="center"/>
    </xf>
    <xf numFmtId="15" fontId="87" fillId="0" borderId="0">
      <alignment vertical="center"/>
    </xf>
    <xf numFmtId="186" fontId="91" fillId="0" borderId="0">
      <alignment vertical="center"/>
    </xf>
    <xf numFmtId="0" fontId="71" fillId="39" borderId="0" applyNumberFormat="0" applyBorder="0" applyAlignment="0" applyProtection="0">
      <alignment vertical="center"/>
    </xf>
    <xf numFmtId="0" fontId="7" fillId="0" borderId="0">
      <alignment vertical="center"/>
    </xf>
    <xf numFmtId="9" fontId="7" fillId="0" borderId="0" applyFont="0" applyFill="0" applyBorder="0" applyAlignment="0" applyProtection="0">
      <alignment vertical="center"/>
    </xf>
    <xf numFmtId="0" fontId="95" fillId="0" borderId="38" applyNumberFormat="0" applyFill="0" applyAlignment="0" applyProtection="0">
      <alignment vertical="center"/>
    </xf>
    <xf numFmtId="0" fontId="67" fillId="38" borderId="0" applyNumberFormat="0" applyBorder="0" applyAlignment="0" applyProtection="0">
      <alignment vertical="center"/>
    </xf>
    <xf numFmtId="0" fontId="85" fillId="0" borderId="33" applyNumberFormat="0" applyAlignment="0" applyProtection="0">
      <alignment horizontal="left" vertical="center"/>
    </xf>
    <xf numFmtId="0" fontId="85" fillId="0" borderId="13">
      <alignment horizontal="left" vertical="center"/>
    </xf>
    <xf numFmtId="0" fontId="85" fillId="0" borderId="13">
      <alignment horizontal="left" vertical="center"/>
    </xf>
    <xf numFmtId="43" fontId="0" fillId="0" borderId="0" applyFont="0" applyFill="0" applyBorder="0" applyAlignment="0" applyProtection="0">
      <alignment vertical="center"/>
    </xf>
    <xf numFmtId="0" fontId="71" fillId="40" borderId="1" applyNumberFormat="0" applyBorder="0" applyAlignment="0" applyProtection="0">
      <alignment vertical="center"/>
    </xf>
    <xf numFmtId="43" fontId="0" fillId="0" borderId="0" applyFont="0" applyFill="0" applyBorder="0" applyAlignment="0" applyProtection="0">
      <alignment vertical="center"/>
    </xf>
    <xf numFmtId="0" fontId="71" fillId="40" borderId="1" applyNumberFormat="0" applyBorder="0" applyAlignment="0" applyProtection="0">
      <alignment vertical="center"/>
    </xf>
    <xf numFmtId="0" fontId="71" fillId="40" borderId="1" applyNumberFormat="0" applyBorder="0" applyAlignment="0" applyProtection="0">
      <alignment vertical="center"/>
    </xf>
    <xf numFmtId="0" fontId="71" fillId="40" borderId="1" applyNumberFormat="0" applyBorder="0" applyAlignment="0" applyProtection="0">
      <alignment vertical="center"/>
    </xf>
    <xf numFmtId="0" fontId="71" fillId="40" borderId="1" applyNumberFormat="0" applyBorder="0" applyAlignment="0" applyProtection="0">
      <alignment vertical="center"/>
    </xf>
    <xf numFmtId="0" fontId="71" fillId="40" borderId="1" applyNumberFormat="0" applyBorder="0" applyAlignment="0" applyProtection="0">
      <alignment vertical="center"/>
    </xf>
    <xf numFmtId="187" fontId="96" fillId="61" borderId="0">
      <alignment vertical="center"/>
    </xf>
    <xf numFmtId="187" fontId="97" fillId="62" borderId="0">
      <alignment vertical="center"/>
    </xf>
    <xf numFmtId="38" fontId="7" fillId="0" borderId="0" applyFont="0" applyFill="0" applyBorder="0" applyAlignment="0" applyProtection="0">
      <alignment vertical="center"/>
    </xf>
    <xf numFmtId="0" fontId="7" fillId="0" borderId="0">
      <alignment vertical="center"/>
    </xf>
    <xf numFmtId="40" fontId="7" fillId="0" borderId="0" applyFont="0" applyFill="0" applyBorder="0" applyAlignment="0" applyProtection="0">
      <alignment vertical="center"/>
    </xf>
    <xf numFmtId="43" fontId="0" fillId="0" borderId="0" applyFont="0" applyFill="0" applyBorder="0" applyAlignment="0" applyProtection="0">
      <alignment vertical="center"/>
    </xf>
    <xf numFmtId="177" fontId="7" fillId="0" borderId="0" applyFont="0" applyFill="0" applyBorder="0" applyAlignment="0" applyProtection="0">
      <alignment vertical="center"/>
    </xf>
    <xf numFmtId="188" fontId="7" fillId="0" borderId="0" applyFont="0" applyFill="0" applyBorder="0" applyAlignment="0" applyProtection="0">
      <alignment vertical="center"/>
    </xf>
    <xf numFmtId="40" fontId="98" fillId="56" borderId="36">
      <alignment horizontal="centerContinuous" vertical="center"/>
    </xf>
    <xf numFmtId="1" fontId="70" fillId="0" borderId="23" applyFill="0" applyProtection="0">
      <alignment horizontal="center" vertical="center"/>
    </xf>
    <xf numFmtId="0" fontId="74" fillId="0" borderId="25" applyNumberFormat="0" applyFill="0" applyAlignment="0" applyProtection="0">
      <alignment vertical="center"/>
    </xf>
    <xf numFmtId="40" fontId="98" fillId="56" borderId="36">
      <alignment horizontal="centerContinuous" vertical="center"/>
    </xf>
    <xf numFmtId="37" fontId="99" fillId="0" borderId="0">
      <alignment vertical="center"/>
    </xf>
    <xf numFmtId="0" fontId="76" fillId="0" borderId="26">
      <alignment horizontal="center" vertical="center"/>
    </xf>
    <xf numFmtId="9" fontId="7" fillId="0" borderId="0" applyFont="0" applyFill="0" applyBorder="0" applyAlignment="0" applyProtection="0">
      <alignment vertical="center"/>
    </xf>
    <xf numFmtId="37" fontId="99" fillId="0" borderId="0">
      <alignment vertical="center"/>
    </xf>
    <xf numFmtId="0" fontId="76" fillId="0" borderId="26">
      <alignment horizontal="center" vertical="center"/>
    </xf>
    <xf numFmtId="37" fontId="99" fillId="0" borderId="0">
      <alignment vertical="center"/>
    </xf>
    <xf numFmtId="0" fontId="76" fillId="0" borderId="26">
      <alignment horizontal="center" vertical="center"/>
    </xf>
    <xf numFmtId="37" fontId="99" fillId="0" borderId="0">
      <alignment vertical="center"/>
    </xf>
    <xf numFmtId="0" fontId="76" fillId="0" borderId="26">
      <alignment horizontal="center" vertical="center"/>
    </xf>
    <xf numFmtId="9" fontId="7" fillId="0" borderId="0" applyFont="0" applyFill="0" applyBorder="0" applyAlignment="0" applyProtection="0">
      <alignment vertical="center"/>
    </xf>
    <xf numFmtId="189" fontId="70" fillId="0" borderId="0">
      <alignment vertical="center"/>
    </xf>
    <xf numFmtId="0" fontId="78" fillId="0" borderId="0">
      <alignment vertical="center"/>
    </xf>
    <xf numFmtId="9" fontId="7" fillId="0" borderId="0" applyFont="0" applyFill="0" applyBorder="0" applyAlignment="0" applyProtection="0">
      <alignment vertical="center"/>
    </xf>
    <xf numFmtId="14" fontId="68" fillId="0" borderId="0">
      <alignment horizontal="center" vertical="center" wrapText="1"/>
      <protection locked="0"/>
    </xf>
    <xf numFmtId="3" fontId="7" fillId="0" borderId="0" applyFont="0" applyFill="0" applyBorder="0" applyAlignment="0" applyProtection="0">
      <alignment vertical="center"/>
    </xf>
    <xf numFmtId="10" fontId="7" fillId="0" borderId="0" applyFont="0" applyFill="0" applyBorder="0" applyAlignment="0" applyProtection="0">
      <alignment vertical="center"/>
    </xf>
    <xf numFmtId="0" fontId="7" fillId="0" borderId="0">
      <alignment vertical="center"/>
    </xf>
    <xf numFmtId="0" fontId="88" fillId="58" borderId="32">
      <alignment vertical="center"/>
      <protection locked="0"/>
    </xf>
    <xf numFmtId="9" fontId="7" fillId="0" borderId="0" applyFont="0" applyFill="0" applyBorder="0" applyAlignment="0" applyProtection="0">
      <alignment vertical="center"/>
    </xf>
    <xf numFmtId="190" fontId="7" fillId="0" borderId="0" applyFont="0" applyFill="0" applyProtection="0">
      <alignment vertical="center"/>
    </xf>
    <xf numFmtId="9" fontId="7" fillId="0" borderId="0" applyFont="0" applyFill="0" applyBorder="0" applyAlignment="0" applyProtection="0">
      <alignment vertical="center"/>
    </xf>
    <xf numFmtId="0" fontId="7" fillId="0" borderId="0" applyNumberFormat="0" applyFont="0" applyFill="0" applyBorder="0" applyAlignment="0" applyProtection="0">
      <alignment horizontal="left" vertical="center"/>
    </xf>
    <xf numFmtId="15" fontId="7" fillId="0" borderId="0" applyFont="0" applyFill="0" applyBorder="0" applyAlignment="0" applyProtection="0">
      <alignment vertical="center"/>
    </xf>
    <xf numFmtId="0" fontId="76" fillId="0" borderId="26">
      <alignment horizontal="center" vertical="center"/>
    </xf>
    <xf numFmtId="0" fontId="70" fillId="0" borderId="27" applyNumberFormat="0" applyFill="0" applyProtection="0">
      <alignment horizontal="right" vertical="center"/>
    </xf>
    <xf numFmtId="15" fontId="7" fillId="0" borderId="0" applyFont="0" applyFill="0" applyBorder="0" applyAlignment="0" applyProtection="0">
      <alignment vertical="center"/>
    </xf>
    <xf numFmtId="0" fontId="70" fillId="0" borderId="27" applyNumberFormat="0" applyFill="0" applyProtection="0">
      <alignment horizontal="right" vertical="center"/>
    </xf>
    <xf numFmtId="4" fontId="7" fillId="0" borderId="0" applyFont="0" applyFill="0" applyBorder="0" applyAlignment="0" applyProtection="0">
      <alignment vertical="center"/>
    </xf>
    <xf numFmtId="0" fontId="7" fillId="0" borderId="0">
      <alignment vertical="center"/>
    </xf>
    <xf numFmtId="4" fontId="7" fillId="0" borderId="0" applyFont="0" applyFill="0" applyBorder="0" applyAlignment="0" applyProtection="0">
      <alignment vertical="center"/>
    </xf>
    <xf numFmtId="0" fontId="70" fillId="0" borderId="27" applyNumberFormat="0" applyFill="0" applyProtection="0">
      <alignment horizontal="right" vertical="center"/>
    </xf>
    <xf numFmtId="0" fontId="76" fillId="0" borderId="26">
      <alignment horizontal="center" vertical="center"/>
    </xf>
    <xf numFmtId="0" fontId="76" fillId="0" borderId="26">
      <alignment horizontal="center" vertical="center"/>
    </xf>
    <xf numFmtId="0" fontId="76" fillId="0" borderId="26">
      <alignment horizontal="center" vertical="center"/>
    </xf>
    <xf numFmtId="0" fontId="76" fillId="0" borderId="26">
      <alignment horizontal="center" vertical="center"/>
    </xf>
    <xf numFmtId="3" fontId="7" fillId="0" borderId="0" applyFont="0" applyFill="0" applyBorder="0" applyAlignment="0" applyProtection="0">
      <alignment vertical="center"/>
    </xf>
    <xf numFmtId="0" fontId="7" fillId="60" borderId="0" applyNumberFormat="0" applyFont="0" applyBorder="0" applyAlignment="0" applyProtection="0">
      <alignment vertical="center"/>
    </xf>
    <xf numFmtId="0" fontId="88" fillId="58" borderId="32">
      <alignment vertical="center"/>
      <protection locked="0"/>
    </xf>
    <xf numFmtId="0" fontId="100" fillId="0" borderId="0">
      <alignment vertical="center"/>
    </xf>
    <xf numFmtId="0" fontId="88" fillId="58" borderId="32">
      <alignment vertical="center"/>
      <protection locked="0"/>
    </xf>
    <xf numFmtId="0" fontId="88" fillId="58" borderId="32">
      <alignment vertical="center"/>
      <protection locked="0"/>
    </xf>
    <xf numFmtId="0" fontId="7" fillId="0" borderId="0">
      <alignment vertical="center"/>
    </xf>
    <xf numFmtId="9" fontId="7" fillId="0" borderId="0" applyFont="0" applyFill="0" applyBorder="0" applyAlignment="0" applyProtection="0">
      <alignment vertical="center"/>
    </xf>
    <xf numFmtId="9" fontId="7" fillId="0" borderId="0" applyFont="0" applyFill="0" applyBorder="0" applyAlignment="0" applyProtection="0">
      <alignment vertical="center"/>
    </xf>
    <xf numFmtId="43" fontId="0" fillId="0" borderId="0" applyFont="0" applyFill="0" applyBorder="0" applyAlignment="0" applyProtection="0">
      <alignment vertical="center"/>
    </xf>
    <xf numFmtId="9" fontId="7" fillId="0" borderId="0" applyFont="0" applyFill="0" applyBorder="0" applyAlignment="0" applyProtection="0">
      <alignment vertical="center"/>
    </xf>
    <xf numFmtId="9" fontId="7" fillId="0" borderId="0" applyFont="0" applyFill="0" applyBorder="0" applyAlignment="0" applyProtection="0">
      <alignment vertical="center"/>
    </xf>
    <xf numFmtId="9" fontId="7" fillId="0" borderId="0" applyFont="0" applyFill="0" applyBorder="0" applyAlignment="0" applyProtection="0">
      <alignment vertical="center"/>
    </xf>
    <xf numFmtId="0" fontId="86" fillId="0" borderId="0" applyNumberFormat="0" applyFill="0" applyBorder="0" applyAlignment="0" applyProtection="0">
      <alignment vertical="center"/>
    </xf>
    <xf numFmtId="9" fontId="7" fillId="0" borderId="0" applyFont="0" applyFill="0" applyBorder="0" applyAlignment="0" applyProtection="0">
      <alignment vertical="center"/>
    </xf>
    <xf numFmtId="9" fontId="7" fillId="0" borderId="0" applyFont="0" applyFill="0" applyBorder="0" applyAlignment="0" applyProtection="0">
      <alignment vertical="center"/>
    </xf>
    <xf numFmtId="9" fontId="7" fillId="0" borderId="0" applyFont="0" applyFill="0" applyBorder="0" applyAlignment="0" applyProtection="0">
      <alignment vertical="center"/>
    </xf>
    <xf numFmtId="9" fontId="7" fillId="0" borderId="0" applyFont="0" applyFill="0" applyBorder="0" applyAlignment="0" applyProtection="0">
      <alignment vertical="center"/>
    </xf>
    <xf numFmtId="9" fontId="7" fillId="0" borderId="0" applyFont="0" applyFill="0" applyBorder="0" applyAlignment="0" applyProtection="0">
      <alignment vertical="center"/>
    </xf>
    <xf numFmtId="0" fontId="7" fillId="0" borderId="0" applyProtection="0"/>
    <xf numFmtId="9" fontId="7" fillId="0" borderId="0" applyFont="0" applyFill="0" applyBorder="0" applyAlignment="0" applyProtection="0">
      <alignment vertical="center"/>
    </xf>
    <xf numFmtId="9" fontId="7" fillId="0" borderId="0" applyFont="0" applyFill="0" applyBorder="0" applyAlignment="0" applyProtection="0">
      <alignment vertical="center"/>
    </xf>
    <xf numFmtId="9" fontId="7" fillId="0" borderId="0" applyFont="0" applyFill="0" applyBorder="0" applyAlignment="0" applyProtection="0">
      <alignment vertical="center"/>
    </xf>
    <xf numFmtId="9" fontId="7" fillId="0" borderId="0" applyFont="0" applyFill="0" applyBorder="0" applyAlignment="0" applyProtection="0">
      <alignment vertical="center"/>
    </xf>
    <xf numFmtId="9" fontId="7" fillId="0" borderId="0" applyFont="0" applyFill="0" applyBorder="0" applyAlignment="0" applyProtection="0">
      <alignment vertical="center"/>
    </xf>
    <xf numFmtId="9" fontId="7" fillId="0" borderId="0" applyFont="0" applyFill="0" applyBorder="0" applyAlignment="0" applyProtection="0">
      <alignment vertical="center"/>
    </xf>
    <xf numFmtId="9" fontId="7" fillId="0" borderId="0" applyFont="0" applyFill="0" applyBorder="0" applyAlignment="0" applyProtection="0">
      <alignment vertical="center"/>
    </xf>
    <xf numFmtId="9" fontId="7" fillId="0" borderId="0" applyFont="0" applyFill="0" applyBorder="0" applyAlignment="0" applyProtection="0">
      <alignment vertical="center"/>
    </xf>
    <xf numFmtId="9" fontId="7" fillId="0" borderId="0" applyFont="0" applyFill="0" applyBorder="0" applyAlignment="0" applyProtection="0">
      <alignment vertical="center"/>
    </xf>
    <xf numFmtId="0" fontId="7" fillId="0" borderId="0">
      <alignment vertical="center"/>
    </xf>
    <xf numFmtId="0" fontId="95" fillId="0" borderId="38" applyNumberFormat="0" applyFill="0" applyAlignment="0" applyProtection="0">
      <alignment vertical="center"/>
    </xf>
    <xf numFmtId="9" fontId="7" fillId="0" borderId="0" applyFont="0" applyFill="0" applyBorder="0" applyAlignment="0" applyProtection="0">
      <alignment vertical="center"/>
    </xf>
    <xf numFmtId="0" fontId="7" fillId="0" borderId="0">
      <alignment vertical="center"/>
    </xf>
    <xf numFmtId="0" fontId="80" fillId="0" borderId="28" applyNumberFormat="0" applyFill="0" applyAlignment="0" applyProtection="0">
      <alignment vertical="center"/>
    </xf>
    <xf numFmtId="9" fontId="7" fillId="0" borderId="0" applyFont="0" applyFill="0" applyBorder="0" applyAlignment="0" applyProtection="0">
      <alignment vertical="center"/>
    </xf>
    <xf numFmtId="9" fontId="7" fillId="0" borderId="0" applyFont="0" applyFill="0" applyBorder="0" applyAlignment="0" applyProtection="0">
      <alignment vertical="center"/>
    </xf>
    <xf numFmtId="9" fontId="7" fillId="0" borderId="0" applyFont="0" applyFill="0" applyBorder="0" applyAlignment="0" applyProtection="0">
      <alignment vertical="center"/>
    </xf>
    <xf numFmtId="9" fontId="7" fillId="0" borderId="0" applyFont="0" applyFill="0" applyBorder="0" applyAlignment="0" applyProtection="0">
      <alignment vertical="center"/>
    </xf>
    <xf numFmtId="9" fontId="7" fillId="0" borderId="0" applyFont="0" applyFill="0" applyBorder="0" applyAlignment="0" applyProtection="0">
      <alignment vertical="center"/>
    </xf>
    <xf numFmtId="0" fontId="70" fillId="0" borderId="27" applyNumberFormat="0" applyFill="0" applyProtection="0">
      <alignment horizontal="right" vertical="center"/>
    </xf>
    <xf numFmtId="9" fontId="7" fillId="0" borderId="0" applyFont="0" applyFill="0" applyBorder="0" applyAlignment="0" applyProtection="0">
      <alignment vertical="center"/>
    </xf>
    <xf numFmtId="0" fontId="92" fillId="0" borderId="35" applyNumberFormat="0" applyFill="0" applyAlignment="0" applyProtection="0">
      <alignment vertical="center"/>
    </xf>
    <xf numFmtId="9" fontId="7" fillId="0" borderId="0" applyFont="0" applyFill="0" applyBorder="0" applyAlignment="0" applyProtection="0">
      <alignment vertical="center"/>
    </xf>
    <xf numFmtId="0" fontId="7" fillId="0" borderId="0">
      <alignment vertical="center"/>
    </xf>
    <xf numFmtId="0" fontId="101" fillId="0" borderId="39" applyNumberFormat="0" applyFill="0" applyAlignment="0" applyProtection="0">
      <alignment vertical="center"/>
    </xf>
    <xf numFmtId="9" fontId="7" fillId="0" borderId="0" applyFont="0" applyFill="0" applyBorder="0" applyAlignment="0" applyProtection="0">
      <alignment vertical="center"/>
    </xf>
    <xf numFmtId="9" fontId="7" fillId="0" borderId="0" applyFont="0" applyFill="0" applyBorder="0" applyAlignment="0" applyProtection="0">
      <alignment vertical="center"/>
    </xf>
    <xf numFmtId="9" fontId="7" fillId="0" borderId="0" applyFont="0" applyFill="0" applyBorder="0" applyAlignment="0" applyProtection="0">
      <alignment vertical="center"/>
    </xf>
    <xf numFmtId="9" fontId="7" fillId="0" borderId="0" applyFont="0" applyFill="0" applyBorder="0" applyAlignment="0" applyProtection="0">
      <alignment vertical="center"/>
    </xf>
    <xf numFmtId="191" fontId="7" fillId="0" borderId="0" applyFont="0" applyFill="0" applyBorder="0" applyAlignment="0" applyProtection="0">
      <alignment vertical="center"/>
    </xf>
    <xf numFmtId="0" fontId="70" fillId="0" borderId="27" applyNumberFormat="0" applyFill="0" applyProtection="0">
      <alignment horizontal="right" vertical="center"/>
    </xf>
    <xf numFmtId="0" fontId="70" fillId="0" borderId="27" applyNumberFormat="0" applyFill="0" applyProtection="0">
      <alignment horizontal="right" vertical="center"/>
    </xf>
    <xf numFmtId="0" fontId="74" fillId="0" borderId="25" applyNumberFormat="0" applyFill="0" applyAlignment="0" applyProtection="0">
      <alignment vertical="center"/>
    </xf>
    <xf numFmtId="0" fontId="74" fillId="0" borderId="25" applyNumberFormat="0" applyFill="0" applyAlignment="0" applyProtection="0">
      <alignment vertical="center"/>
    </xf>
    <xf numFmtId="0" fontId="80" fillId="0" borderId="28" applyNumberFormat="0" applyFill="0" applyAlignment="0" applyProtection="0">
      <alignment vertical="center"/>
    </xf>
    <xf numFmtId="0" fontId="74" fillId="0" borderId="25" applyNumberFormat="0" applyFill="0" applyAlignment="0" applyProtection="0">
      <alignment vertical="center"/>
    </xf>
    <xf numFmtId="0" fontId="80" fillId="0" borderId="28" applyNumberFormat="0" applyFill="0" applyAlignment="0" applyProtection="0">
      <alignment vertical="center"/>
    </xf>
    <xf numFmtId="0" fontId="80" fillId="0" borderId="28" applyNumberFormat="0" applyFill="0" applyAlignment="0" applyProtection="0">
      <alignment vertical="center"/>
    </xf>
    <xf numFmtId="0" fontId="80" fillId="0" borderId="28" applyNumberFormat="0" applyFill="0" applyAlignment="0" applyProtection="0">
      <alignment vertical="center"/>
    </xf>
    <xf numFmtId="0" fontId="80" fillId="0" borderId="28" applyNumberFormat="0" applyFill="0" applyAlignment="0" applyProtection="0">
      <alignment vertical="center"/>
    </xf>
    <xf numFmtId="0" fontId="84" fillId="0" borderId="30" applyNumberFormat="0" applyFill="0" applyAlignment="0" applyProtection="0">
      <alignment vertical="center"/>
    </xf>
    <xf numFmtId="0" fontId="69" fillId="37" borderId="0" applyNumberFormat="0" applyBorder="0" applyAlignment="0" applyProtection="0">
      <alignment vertical="center"/>
    </xf>
    <xf numFmtId="0" fontId="80" fillId="0" borderId="28" applyNumberFormat="0" applyFill="0" applyAlignment="0" applyProtection="0">
      <alignment vertical="center"/>
    </xf>
    <xf numFmtId="0" fontId="80" fillId="0" borderId="28" applyNumberFormat="0" applyFill="0" applyAlignment="0" applyProtection="0">
      <alignment vertical="center"/>
    </xf>
    <xf numFmtId="0" fontId="80" fillId="0" borderId="28" applyNumberFormat="0" applyFill="0" applyAlignment="0" applyProtection="0">
      <alignment vertical="center"/>
    </xf>
    <xf numFmtId="0" fontId="80" fillId="0" borderId="28" applyNumberFormat="0" applyFill="0" applyAlignment="0" applyProtection="0">
      <alignment vertical="center"/>
    </xf>
    <xf numFmtId="0" fontId="80" fillId="0" borderId="28" applyNumberFormat="0" applyFill="0" applyAlignment="0" applyProtection="0">
      <alignment vertical="center"/>
    </xf>
    <xf numFmtId="0" fontId="80" fillId="0" borderId="28" applyNumberFormat="0" applyFill="0" applyAlignment="0" applyProtection="0">
      <alignment vertical="center"/>
    </xf>
    <xf numFmtId="0" fontId="80" fillId="0" borderId="28" applyNumberFormat="0" applyFill="0" applyAlignment="0" applyProtection="0">
      <alignment vertical="center"/>
    </xf>
    <xf numFmtId="0" fontId="101" fillId="0" borderId="39" applyNumberFormat="0" applyFill="0" applyAlignment="0" applyProtection="0">
      <alignment vertical="center"/>
    </xf>
    <xf numFmtId="0" fontId="69" fillId="37" borderId="0" applyNumberFormat="0" applyBorder="0" applyAlignment="0" applyProtection="0">
      <alignment vertical="center"/>
    </xf>
    <xf numFmtId="0" fontId="84" fillId="0" borderId="30" applyNumberFormat="0" applyFill="0" applyAlignment="0" applyProtection="0">
      <alignment vertical="center"/>
    </xf>
    <xf numFmtId="0" fontId="69" fillId="37" borderId="0" applyNumberFormat="0" applyBorder="0" applyAlignment="0" applyProtection="0">
      <alignment vertical="center"/>
    </xf>
    <xf numFmtId="0" fontId="84" fillId="0" borderId="30" applyNumberFormat="0" applyFill="0" applyAlignment="0" applyProtection="0">
      <alignment vertical="center"/>
    </xf>
    <xf numFmtId="0" fontId="84" fillId="0" borderId="30" applyNumberFormat="0" applyFill="0" applyAlignment="0" applyProtection="0">
      <alignment vertical="center"/>
    </xf>
    <xf numFmtId="0" fontId="84" fillId="0" borderId="30" applyNumberFormat="0" applyFill="0" applyAlignment="0" applyProtection="0">
      <alignment vertical="center"/>
    </xf>
    <xf numFmtId="0" fontId="84" fillId="0" borderId="30" applyNumberFormat="0" applyFill="0" applyAlignment="0" applyProtection="0">
      <alignment vertical="center"/>
    </xf>
    <xf numFmtId="0" fontId="84" fillId="0" borderId="30" applyNumberFormat="0" applyFill="0" applyAlignment="0" applyProtection="0">
      <alignment vertical="center"/>
    </xf>
    <xf numFmtId="0" fontId="84" fillId="0" borderId="30" applyNumberFormat="0" applyFill="0" applyAlignment="0" applyProtection="0">
      <alignment vertical="center"/>
    </xf>
    <xf numFmtId="0" fontId="84" fillId="0" borderId="30" applyNumberFormat="0" applyFill="0" applyAlignment="0" applyProtection="0">
      <alignment vertical="center"/>
    </xf>
    <xf numFmtId="0" fontId="84" fillId="0" borderId="30" applyNumberFormat="0" applyFill="0" applyAlignment="0" applyProtection="0">
      <alignment vertical="center"/>
    </xf>
    <xf numFmtId="0" fontId="84" fillId="0" borderId="30" applyNumberFormat="0" applyFill="0" applyAlignment="0" applyProtection="0">
      <alignment vertical="center"/>
    </xf>
    <xf numFmtId="0" fontId="84" fillId="0" borderId="30" applyNumberFormat="0" applyFill="0" applyAlignment="0" applyProtection="0">
      <alignment vertical="center"/>
    </xf>
    <xf numFmtId="0" fontId="84" fillId="0" borderId="30" applyNumberFormat="0" applyFill="0" applyAlignment="0" applyProtection="0">
      <alignment vertical="center"/>
    </xf>
    <xf numFmtId="0" fontId="84" fillId="0" borderId="30" applyNumberFormat="0" applyFill="0" applyAlignment="0" applyProtection="0">
      <alignment vertical="center"/>
    </xf>
    <xf numFmtId="0" fontId="84" fillId="0" borderId="30" applyNumberFormat="0" applyFill="0" applyAlignment="0" applyProtection="0">
      <alignment vertical="center"/>
    </xf>
    <xf numFmtId="1" fontId="70" fillId="0" borderId="23" applyFill="0" applyProtection="0">
      <alignment horizontal="center" vertical="center"/>
    </xf>
    <xf numFmtId="0" fontId="101" fillId="0" borderId="0" applyNumberFormat="0" applyFill="0" applyBorder="0" applyAlignment="0" applyProtection="0">
      <alignment vertical="center"/>
    </xf>
    <xf numFmtId="192" fontId="0" fillId="0" borderId="0" applyFont="0" applyFill="0" applyBorder="0" applyAlignment="0" applyProtection="0">
      <alignment vertical="center"/>
    </xf>
    <xf numFmtId="0" fontId="101" fillId="0" borderId="0" applyNumberFormat="0" applyFill="0" applyBorder="0" applyAlignment="0" applyProtection="0">
      <alignment vertical="center"/>
    </xf>
    <xf numFmtId="192" fontId="0" fillId="0" borderId="0" applyFont="0" applyFill="0" applyBorder="0" applyAlignment="0" applyProtection="0">
      <alignment vertical="center"/>
    </xf>
    <xf numFmtId="0" fontId="84" fillId="0" borderId="0" applyNumberFormat="0" applyFill="0" applyBorder="0" applyAlignment="0" applyProtection="0">
      <alignment vertical="center"/>
    </xf>
    <xf numFmtId="43" fontId="0" fillId="0" borderId="0" applyFont="0" applyFill="0" applyBorder="0" applyAlignment="0" applyProtection="0">
      <alignment vertical="center"/>
    </xf>
    <xf numFmtId="0" fontId="84" fillId="0" borderId="0" applyNumberFormat="0" applyFill="0" applyBorder="0" applyAlignment="0" applyProtection="0">
      <alignment vertical="center"/>
    </xf>
    <xf numFmtId="43" fontId="0" fillId="0" borderId="0" applyFont="0" applyFill="0" applyBorder="0" applyAlignment="0" applyProtection="0">
      <alignment vertical="center"/>
    </xf>
    <xf numFmtId="0" fontId="84" fillId="0" borderId="0" applyNumberFormat="0" applyFill="0" applyBorder="0" applyAlignment="0" applyProtection="0">
      <alignment vertical="center"/>
    </xf>
    <xf numFmtId="0" fontId="84" fillId="0" borderId="0" applyNumberFormat="0" applyFill="0" applyBorder="0" applyAlignment="0" applyProtection="0">
      <alignment vertical="center"/>
    </xf>
    <xf numFmtId="43" fontId="0" fillId="0" borderId="0" applyFont="0" applyFill="0" applyBorder="0" applyAlignment="0" applyProtection="0">
      <alignment vertical="center"/>
    </xf>
    <xf numFmtId="0" fontId="84" fillId="0" borderId="0" applyNumberFormat="0" applyFill="0" applyBorder="0" applyAlignment="0" applyProtection="0">
      <alignment vertical="center"/>
    </xf>
    <xf numFmtId="43" fontId="0" fillId="0" borderId="0" applyFont="0" applyFill="0" applyBorder="0" applyAlignment="0" applyProtection="0">
      <alignment vertical="center"/>
    </xf>
    <xf numFmtId="0" fontId="8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84" fillId="0" borderId="0" applyNumberFormat="0" applyFill="0" applyBorder="0" applyAlignment="0" applyProtection="0">
      <alignment vertical="center"/>
    </xf>
    <xf numFmtId="43" fontId="0" fillId="0" borderId="0" applyFont="0" applyFill="0" applyBorder="0" applyAlignment="0" applyProtection="0">
      <alignment vertical="center"/>
    </xf>
    <xf numFmtId="0" fontId="84" fillId="0" borderId="0" applyNumberFormat="0" applyFill="0" applyBorder="0" applyAlignment="0" applyProtection="0">
      <alignment vertical="center"/>
    </xf>
    <xf numFmtId="43" fontId="0" fillId="0" borderId="0" applyFont="0" applyFill="0" applyBorder="0" applyAlignment="0" applyProtection="0">
      <alignment vertical="center"/>
    </xf>
    <xf numFmtId="0" fontId="8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84" fillId="0" borderId="0" applyNumberFormat="0" applyFill="0" applyBorder="0" applyAlignment="0" applyProtection="0">
      <alignment vertical="center"/>
    </xf>
    <xf numFmtId="43" fontId="0" fillId="0" borderId="0" applyFont="0" applyFill="0" applyBorder="0" applyAlignment="0" applyProtection="0">
      <alignment vertical="center"/>
    </xf>
    <xf numFmtId="0" fontId="84" fillId="0" borderId="0" applyNumberFormat="0" applyFill="0" applyBorder="0" applyAlignment="0" applyProtection="0">
      <alignment vertical="center"/>
    </xf>
    <xf numFmtId="43" fontId="0" fillId="0" borderId="0" applyFont="0" applyFill="0" applyBorder="0" applyAlignment="0" applyProtection="0">
      <alignment vertical="center"/>
    </xf>
    <xf numFmtId="0" fontId="84" fillId="0" borderId="0" applyNumberFormat="0" applyFill="0" applyBorder="0" applyAlignment="0" applyProtection="0">
      <alignment vertical="center"/>
    </xf>
    <xf numFmtId="0" fontId="84" fillId="0" borderId="0" applyNumberFormat="0" applyFill="0" applyBorder="0" applyAlignment="0" applyProtection="0">
      <alignment vertical="center"/>
    </xf>
    <xf numFmtId="43" fontId="0" fillId="0" borderId="0" applyFont="0" applyFill="0" applyBorder="0" applyAlignment="0" applyProtection="0">
      <alignment vertical="center"/>
    </xf>
    <xf numFmtId="0" fontId="84" fillId="0" borderId="0" applyNumberFormat="0" applyFill="0" applyBorder="0" applyAlignment="0" applyProtection="0">
      <alignment vertical="center"/>
    </xf>
    <xf numFmtId="43" fontId="0" fillId="0" borderId="0" applyFont="0" applyFill="0" applyBorder="0" applyAlignment="0" applyProtection="0">
      <alignment vertical="center"/>
    </xf>
    <xf numFmtId="0" fontId="102" fillId="0" borderId="0" applyNumberFormat="0" applyFill="0" applyBorder="0" applyAlignment="0" applyProtection="0">
      <alignment vertical="center"/>
    </xf>
    <xf numFmtId="0" fontId="102" fillId="0" borderId="0" applyNumberFormat="0" applyFill="0" applyBorder="0" applyAlignment="0" applyProtection="0">
      <alignment vertical="center"/>
    </xf>
    <xf numFmtId="0" fontId="86" fillId="0" borderId="0" applyNumberFormat="0" applyFill="0" applyBorder="0" applyAlignment="0" applyProtection="0">
      <alignment vertical="center"/>
    </xf>
    <xf numFmtId="0" fontId="86" fillId="0" borderId="0" applyNumberFormat="0" applyFill="0" applyBorder="0" applyAlignment="0" applyProtection="0">
      <alignment vertical="center"/>
    </xf>
    <xf numFmtId="0" fontId="86" fillId="0" borderId="0" applyNumberFormat="0" applyFill="0" applyBorder="0" applyAlignment="0" applyProtection="0">
      <alignment vertical="center"/>
    </xf>
    <xf numFmtId="0" fontId="86" fillId="0" borderId="0" applyNumberFormat="0" applyFill="0" applyBorder="0" applyAlignment="0" applyProtection="0">
      <alignment vertical="center"/>
    </xf>
    <xf numFmtId="0" fontId="86" fillId="0" borderId="0" applyNumberFormat="0" applyFill="0" applyBorder="0" applyAlignment="0" applyProtection="0">
      <alignment vertical="center"/>
    </xf>
    <xf numFmtId="0" fontId="86" fillId="0" borderId="0" applyNumberFormat="0" applyFill="0" applyBorder="0" applyAlignment="0" applyProtection="0">
      <alignment vertical="center"/>
    </xf>
    <xf numFmtId="0" fontId="86" fillId="0" borderId="0" applyNumberFormat="0" applyFill="0" applyBorder="0" applyAlignment="0" applyProtection="0">
      <alignment vertical="center"/>
    </xf>
    <xf numFmtId="0" fontId="86" fillId="0" borderId="0" applyNumberFormat="0" applyFill="0" applyBorder="0" applyAlignment="0" applyProtection="0">
      <alignment vertical="center"/>
    </xf>
    <xf numFmtId="0" fontId="86" fillId="0" borderId="0" applyNumberFormat="0" applyFill="0" applyBorder="0" applyAlignment="0" applyProtection="0">
      <alignment vertical="center"/>
    </xf>
    <xf numFmtId="0" fontId="86" fillId="0" borderId="0" applyNumberFormat="0" applyFill="0" applyBorder="0" applyAlignment="0" applyProtection="0">
      <alignment vertical="center"/>
    </xf>
    <xf numFmtId="0" fontId="86" fillId="0" borderId="0" applyNumberFormat="0" applyFill="0" applyBorder="0" applyAlignment="0" applyProtection="0">
      <alignment vertical="center"/>
    </xf>
    <xf numFmtId="0" fontId="86" fillId="0" borderId="0" applyNumberFormat="0" applyFill="0" applyBorder="0" applyAlignment="0" applyProtection="0">
      <alignment vertical="center"/>
    </xf>
    <xf numFmtId="0" fontId="86" fillId="0" borderId="0" applyNumberFormat="0" applyFill="0" applyBorder="0" applyAlignment="0" applyProtection="0">
      <alignment vertical="center"/>
    </xf>
    <xf numFmtId="0" fontId="86" fillId="0" borderId="0" applyNumberFormat="0" applyFill="0" applyBorder="0" applyAlignment="0" applyProtection="0">
      <alignment vertical="center"/>
    </xf>
    <xf numFmtId="0" fontId="0" fillId="0" borderId="0">
      <alignment vertical="center"/>
    </xf>
    <xf numFmtId="0" fontId="86" fillId="0" borderId="0" applyNumberFormat="0" applyFill="0" applyBorder="0" applyAlignment="0" applyProtection="0">
      <alignment vertical="center"/>
    </xf>
    <xf numFmtId="0" fontId="0" fillId="0" borderId="0">
      <alignment vertical="center"/>
    </xf>
    <xf numFmtId="0" fontId="89" fillId="50" borderId="34" applyNumberFormat="0" applyAlignment="0" applyProtection="0">
      <alignment vertical="center"/>
    </xf>
    <xf numFmtId="0" fontId="86" fillId="0" borderId="0" applyNumberFormat="0" applyFill="0" applyBorder="0" applyAlignment="0" applyProtection="0">
      <alignment vertical="center"/>
    </xf>
    <xf numFmtId="0" fontId="103" fillId="0" borderId="27" applyNumberFormat="0" applyFill="0" applyProtection="0">
      <alignment horizontal="center" vertical="center"/>
    </xf>
    <xf numFmtId="0" fontId="103" fillId="0" borderId="27" applyNumberFormat="0" applyFill="0" applyProtection="0">
      <alignment horizontal="center" vertical="center"/>
    </xf>
    <xf numFmtId="0" fontId="103" fillId="0" borderId="27" applyNumberFormat="0" applyFill="0" applyProtection="0">
      <alignment horizontal="center" vertical="center"/>
    </xf>
    <xf numFmtId="0" fontId="103" fillId="0" borderId="27" applyNumberFormat="0" applyFill="0" applyProtection="0">
      <alignment horizontal="center" vertical="center"/>
    </xf>
    <xf numFmtId="0" fontId="103" fillId="0" borderId="27" applyNumberFormat="0" applyFill="0" applyProtection="0">
      <alignment horizontal="center" vertical="center"/>
    </xf>
    <xf numFmtId="0" fontId="75" fillId="45" borderId="0" applyNumberFormat="0" applyBorder="0" applyAlignment="0" applyProtection="0">
      <alignment vertical="center"/>
    </xf>
    <xf numFmtId="0" fontId="103" fillId="0" borderId="27" applyNumberFormat="0" applyFill="0" applyProtection="0">
      <alignment horizontal="center" vertical="center"/>
    </xf>
    <xf numFmtId="0" fontId="103" fillId="0" borderId="27" applyNumberFormat="0" applyFill="0" applyProtection="0">
      <alignment horizontal="center" vertical="center"/>
    </xf>
    <xf numFmtId="0" fontId="103" fillId="0" borderId="27" applyNumberFormat="0" applyFill="0" applyProtection="0">
      <alignment horizontal="center"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66" fillId="0" borderId="23" applyNumberFormat="0" applyFill="0" applyProtection="0">
      <alignment horizontal="center" vertical="center"/>
    </xf>
    <xf numFmtId="0" fontId="66" fillId="0" borderId="23" applyNumberFormat="0" applyFill="0" applyProtection="0">
      <alignment horizontal="center" vertical="center"/>
    </xf>
    <xf numFmtId="0" fontId="66" fillId="0" borderId="23" applyNumberFormat="0" applyFill="0" applyProtection="0">
      <alignment horizontal="center" vertical="center"/>
    </xf>
    <xf numFmtId="0" fontId="66" fillId="0" borderId="23" applyNumberFormat="0" applyFill="0" applyProtection="0">
      <alignment horizontal="center" vertical="center"/>
    </xf>
    <xf numFmtId="0" fontId="66" fillId="0" borderId="23" applyNumberFormat="0" applyFill="0" applyProtection="0">
      <alignment horizontal="center" vertical="center"/>
    </xf>
    <xf numFmtId="0" fontId="66" fillId="0" borderId="23" applyNumberFormat="0" applyFill="0" applyProtection="0">
      <alignment horizontal="center" vertical="center"/>
    </xf>
    <xf numFmtId="0" fontId="66" fillId="0" borderId="23" applyNumberFormat="0" applyFill="0" applyProtection="0">
      <alignment horizontal="center" vertical="center"/>
    </xf>
    <xf numFmtId="0" fontId="75" fillId="45" borderId="0" applyNumberFormat="0" applyBorder="0" applyAlignment="0" applyProtection="0">
      <alignment vertical="center"/>
    </xf>
    <xf numFmtId="0" fontId="105" fillId="0" borderId="0" applyNumberFormat="0" applyFill="0" applyBorder="0" applyAlignment="0" applyProtection="0">
      <alignment vertical="center"/>
    </xf>
    <xf numFmtId="0" fontId="75" fillId="45" borderId="0" applyNumberFormat="0" applyBorder="0" applyAlignment="0" applyProtection="0">
      <alignment vertical="center"/>
    </xf>
    <xf numFmtId="0" fontId="105" fillId="0" borderId="0" applyNumberFormat="0" applyFill="0" applyBorder="0" applyAlignment="0" applyProtection="0">
      <alignment vertical="center"/>
    </xf>
    <xf numFmtId="0" fontId="75" fillId="45" borderId="0" applyNumberFormat="0" applyBorder="0" applyAlignment="0" applyProtection="0">
      <alignment vertical="center"/>
    </xf>
    <xf numFmtId="0" fontId="75" fillId="45" borderId="0" applyNumberFormat="0" applyBorder="0" applyAlignment="0" applyProtection="0">
      <alignment vertical="center"/>
    </xf>
    <xf numFmtId="0" fontId="105" fillId="0" borderId="0" applyNumberFormat="0" applyFill="0" applyBorder="0" applyAlignment="0" applyProtection="0">
      <alignment vertical="center"/>
    </xf>
    <xf numFmtId="0" fontId="75" fillId="45" borderId="0" applyNumberFormat="0" applyBorder="0" applyAlignment="0" applyProtection="0">
      <alignment vertical="center"/>
    </xf>
    <xf numFmtId="0" fontId="75" fillId="45" borderId="0" applyNumberFormat="0" applyBorder="0" applyAlignment="0" applyProtection="0">
      <alignment vertical="center"/>
    </xf>
    <xf numFmtId="0" fontId="105" fillId="0" borderId="0" applyNumberFormat="0" applyFill="0" applyBorder="0" applyAlignment="0" applyProtection="0">
      <alignment vertical="center"/>
    </xf>
    <xf numFmtId="0" fontId="75" fillId="45" borderId="0" applyNumberFormat="0" applyBorder="0" applyAlignment="0" applyProtection="0">
      <alignment vertical="center"/>
    </xf>
    <xf numFmtId="0" fontId="75" fillId="45" borderId="0" applyNumberFormat="0" applyBorder="0" applyAlignment="0" applyProtection="0">
      <alignment vertical="center"/>
    </xf>
    <xf numFmtId="0" fontId="75" fillId="45" borderId="0" applyNumberFormat="0" applyBorder="0" applyAlignment="0" applyProtection="0">
      <alignment vertical="center"/>
    </xf>
    <xf numFmtId="0" fontId="75" fillId="45" borderId="0" applyNumberFormat="0" applyBorder="0" applyAlignment="0" applyProtection="0">
      <alignment vertical="center"/>
    </xf>
    <xf numFmtId="0" fontId="75" fillId="45" borderId="0" applyNumberFormat="0" applyBorder="0" applyAlignment="0" applyProtection="0">
      <alignment vertical="center"/>
    </xf>
    <xf numFmtId="0" fontId="105" fillId="0" borderId="0" applyNumberFormat="0" applyFill="0" applyBorder="0" applyAlignment="0" applyProtection="0">
      <alignment vertical="center"/>
    </xf>
    <xf numFmtId="0" fontId="75" fillId="45" borderId="0" applyNumberFormat="0" applyBorder="0" applyAlignment="0" applyProtection="0">
      <alignment vertical="center"/>
    </xf>
    <xf numFmtId="0" fontId="75" fillId="45" borderId="0" applyNumberFormat="0" applyBorder="0" applyAlignment="0" applyProtection="0">
      <alignment vertical="center"/>
    </xf>
    <xf numFmtId="0" fontId="75" fillId="45" borderId="0" applyNumberFormat="0" applyBorder="0" applyAlignment="0" applyProtection="0">
      <alignment vertical="center"/>
    </xf>
    <xf numFmtId="0" fontId="75" fillId="45" borderId="0" applyNumberFormat="0" applyBorder="0" applyAlignment="0" applyProtection="0">
      <alignment vertical="center"/>
    </xf>
    <xf numFmtId="0" fontId="75" fillId="45" borderId="0" applyNumberFormat="0" applyBorder="0" applyAlignment="0" applyProtection="0">
      <alignment vertical="center"/>
    </xf>
    <xf numFmtId="0" fontId="75" fillId="45" borderId="0" applyNumberFormat="0" applyBorder="0" applyAlignment="0" applyProtection="0">
      <alignment vertical="center"/>
    </xf>
    <xf numFmtId="0" fontId="75" fillId="45" borderId="0" applyNumberFormat="0" applyBorder="0" applyAlignment="0" applyProtection="0">
      <alignment vertical="center"/>
    </xf>
    <xf numFmtId="0" fontId="106" fillId="51" borderId="0" applyNumberFormat="0" applyBorder="0" applyAlignment="0" applyProtection="0">
      <alignment vertical="center"/>
    </xf>
    <xf numFmtId="0" fontId="75" fillId="45" borderId="0" applyNumberFormat="0" applyBorder="0" applyAlignment="0" applyProtection="0">
      <alignment vertical="center"/>
    </xf>
    <xf numFmtId="0" fontId="106" fillId="51" borderId="0" applyNumberFormat="0" applyBorder="0" applyAlignment="0" applyProtection="0">
      <alignment vertical="center"/>
    </xf>
    <xf numFmtId="0" fontId="106" fillId="51" borderId="0" applyNumberFormat="0" applyBorder="0" applyAlignment="0" applyProtection="0">
      <alignment vertical="center"/>
    </xf>
    <xf numFmtId="0" fontId="106" fillId="51" borderId="0" applyNumberFormat="0" applyBorder="0" applyAlignment="0" applyProtection="0">
      <alignment vertical="center"/>
    </xf>
    <xf numFmtId="0" fontId="75" fillId="51" borderId="0" applyNumberFormat="0" applyBorder="0" applyAlignment="0" applyProtection="0">
      <alignment vertical="center"/>
    </xf>
    <xf numFmtId="0" fontId="75" fillId="51" borderId="0" applyNumberFormat="0" applyBorder="0" applyAlignment="0" applyProtection="0">
      <alignment vertical="center"/>
    </xf>
    <xf numFmtId="0" fontId="75" fillId="51" borderId="0" applyNumberFormat="0" applyBorder="0" applyAlignment="0" applyProtection="0">
      <alignment vertical="center"/>
    </xf>
    <xf numFmtId="0" fontId="75" fillId="51" borderId="0" applyNumberFormat="0" applyBorder="0" applyAlignment="0" applyProtection="0">
      <alignment vertical="center"/>
    </xf>
    <xf numFmtId="0" fontId="75" fillId="51" borderId="0" applyNumberFormat="0" applyBorder="0" applyAlignment="0" applyProtection="0">
      <alignment vertical="center"/>
    </xf>
    <xf numFmtId="0" fontId="75" fillId="51" borderId="0" applyNumberFormat="0" applyBorder="0" applyAlignment="0" applyProtection="0">
      <alignment vertical="center"/>
    </xf>
    <xf numFmtId="0" fontId="75" fillId="51" borderId="0" applyNumberFormat="0" applyBorder="0" applyAlignment="0" applyProtection="0">
      <alignment vertical="center"/>
    </xf>
    <xf numFmtId="0" fontId="75" fillId="51" borderId="0" applyNumberFormat="0" applyBorder="0" applyAlignment="0" applyProtection="0">
      <alignment vertical="center"/>
    </xf>
    <xf numFmtId="0" fontId="75" fillId="51" borderId="0" applyNumberFormat="0" applyBorder="0" applyAlignment="0" applyProtection="0">
      <alignment vertical="center"/>
    </xf>
    <xf numFmtId="0" fontId="75" fillId="51" borderId="0" applyNumberFormat="0" applyBorder="0" applyAlignment="0" applyProtection="0">
      <alignment vertical="center"/>
    </xf>
    <xf numFmtId="0" fontId="75" fillId="51" borderId="0" applyNumberFormat="0" applyBorder="0" applyAlignment="0" applyProtection="0">
      <alignment vertical="center"/>
    </xf>
    <xf numFmtId="0" fontId="75" fillId="51" borderId="0" applyNumberFormat="0" applyBorder="0" applyAlignment="0" applyProtection="0">
      <alignment vertical="center"/>
    </xf>
    <xf numFmtId="0" fontId="75" fillId="51" borderId="0" applyNumberFormat="0" applyBorder="0" applyAlignment="0" applyProtection="0">
      <alignment vertical="center"/>
    </xf>
    <xf numFmtId="0" fontId="75" fillId="51" borderId="0" applyNumberFormat="0" applyBorder="0" applyAlignment="0" applyProtection="0">
      <alignment vertical="center"/>
    </xf>
    <xf numFmtId="0" fontId="106" fillId="45" borderId="0" applyNumberFormat="0" applyBorder="0" applyAlignment="0" applyProtection="0">
      <alignment vertical="center"/>
    </xf>
    <xf numFmtId="0" fontId="106" fillId="45" borderId="0" applyNumberFormat="0" applyBorder="0" applyAlignment="0" applyProtection="0">
      <alignment vertical="center"/>
    </xf>
    <xf numFmtId="0" fontId="106" fillId="45" borderId="0" applyNumberFormat="0" applyBorder="0" applyAlignment="0" applyProtection="0">
      <alignment vertical="center"/>
    </xf>
    <xf numFmtId="0" fontId="106" fillId="45" borderId="0" applyNumberFormat="0" applyBorder="0" applyAlignment="0" applyProtection="0">
      <alignment vertical="center"/>
    </xf>
    <xf numFmtId="0" fontId="106" fillId="45" borderId="0" applyNumberFormat="0" applyBorder="0" applyAlignment="0" applyProtection="0">
      <alignment vertical="center"/>
    </xf>
    <xf numFmtId="0" fontId="0" fillId="0" borderId="0">
      <alignment vertical="center"/>
    </xf>
    <xf numFmtId="0" fontId="106" fillId="45" borderId="0" applyNumberFormat="0" applyBorder="0" applyAlignment="0" applyProtection="0">
      <alignment vertical="center"/>
    </xf>
    <xf numFmtId="0" fontId="106" fillId="45" borderId="0" applyNumberFormat="0" applyBorder="0" applyAlignment="0" applyProtection="0">
      <alignment vertical="center"/>
    </xf>
    <xf numFmtId="0" fontId="82" fillId="52" borderId="0" applyNumberFormat="0" applyBorder="0" applyAlignment="0" applyProtection="0">
      <alignment vertical="center"/>
    </xf>
    <xf numFmtId="0" fontId="106" fillId="45" borderId="0" applyNumberFormat="0" applyBorder="0" applyAlignment="0" applyProtection="0">
      <alignment vertical="center"/>
    </xf>
    <xf numFmtId="0" fontId="72" fillId="45" borderId="0" applyNumberFormat="0" applyBorder="0" applyAlignment="0" applyProtection="0">
      <alignment vertical="center"/>
    </xf>
    <xf numFmtId="0" fontId="75" fillId="51" borderId="0" applyNumberFormat="0" applyBorder="0" applyAlignment="0" applyProtection="0">
      <alignment vertical="center"/>
    </xf>
    <xf numFmtId="0" fontId="75" fillId="51" borderId="0" applyNumberFormat="0" applyBorder="0" applyAlignment="0" applyProtection="0">
      <alignment vertical="center"/>
    </xf>
    <xf numFmtId="0" fontId="87" fillId="0" borderId="0">
      <alignment vertical="center"/>
    </xf>
    <xf numFmtId="0" fontId="75" fillId="51" borderId="0" applyNumberFormat="0" applyBorder="0" applyAlignment="0" applyProtection="0">
      <alignment vertical="center"/>
    </xf>
    <xf numFmtId="0" fontId="75" fillId="51"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1" fillId="0" borderId="24" applyNumberFormat="0" applyFill="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07" fillId="0" borderId="40" applyNumberFormat="0" applyFill="0" applyAlignment="0" applyProtection="0">
      <alignment vertical="center"/>
    </xf>
    <xf numFmtId="0" fontId="7" fillId="0" borderId="0">
      <alignment vertical="center"/>
    </xf>
    <xf numFmtId="0" fontId="69" fillId="37" borderId="0" applyNumberFormat="0" applyBorder="0" applyAlignment="0" applyProtection="0">
      <alignment vertical="center"/>
    </xf>
    <xf numFmtId="0" fontId="7" fillId="0" borderId="0">
      <alignment vertical="center"/>
    </xf>
    <xf numFmtId="0" fontId="69" fillId="37" borderId="0" applyNumberFormat="0" applyBorder="0" applyAlignment="0" applyProtection="0">
      <alignment vertical="center"/>
    </xf>
    <xf numFmtId="0" fontId="7" fillId="0" borderId="0">
      <alignment vertical="center"/>
    </xf>
    <xf numFmtId="0" fontId="69" fillId="37" borderId="0" applyNumberFormat="0" applyBorder="0" applyAlignment="0" applyProtection="0">
      <alignment vertical="center"/>
    </xf>
    <xf numFmtId="0" fontId="7" fillId="0" borderId="0">
      <alignment vertical="center"/>
    </xf>
    <xf numFmtId="0" fontId="7" fillId="0" borderId="0">
      <alignment vertical="center"/>
    </xf>
    <xf numFmtId="0" fontId="69" fillId="37" borderId="0" applyNumberFormat="0" applyBorder="0" applyAlignment="0" applyProtection="0">
      <alignment vertical="center"/>
    </xf>
    <xf numFmtId="0" fontId="7" fillId="0" borderId="0">
      <alignment vertical="center"/>
    </xf>
    <xf numFmtId="0" fontId="0" fillId="0" borderId="0">
      <alignment vertical="center"/>
    </xf>
    <xf numFmtId="0" fontId="0" fillId="0" borderId="0">
      <alignment vertical="center"/>
    </xf>
    <xf numFmtId="0" fontId="108" fillId="42" borderId="41" applyNumberFormat="0" applyAlignment="0" applyProtection="0">
      <alignment vertical="center"/>
    </xf>
    <xf numFmtId="0" fontId="0" fillId="0" borderId="0">
      <alignment vertical="center"/>
    </xf>
    <xf numFmtId="0" fontId="7" fillId="0" borderId="0">
      <alignment vertical="center"/>
    </xf>
    <xf numFmtId="0" fontId="0" fillId="0" borderId="0">
      <alignment vertical="center"/>
    </xf>
    <xf numFmtId="0" fontId="0" fillId="40" borderId="31" applyNumberFormat="0" applyFont="0" applyAlignment="0" applyProtection="0">
      <alignment vertical="center"/>
    </xf>
    <xf numFmtId="0" fontId="7" fillId="0" borderId="0">
      <alignment vertical="center"/>
    </xf>
    <xf numFmtId="0" fontId="0" fillId="40" borderId="31" applyNumberFormat="0" applyFont="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0" fillId="0" borderId="0">
      <alignment vertical="center"/>
    </xf>
    <xf numFmtId="0" fontId="0" fillId="40" borderId="31" applyNumberFormat="0" applyFont="0" applyAlignment="0" applyProtection="0">
      <alignment vertical="center"/>
    </xf>
    <xf numFmtId="0" fontId="7" fillId="0" borderId="0">
      <alignment vertical="center"/>
    </xf>
    <xf numFmtId="0" fontId="7" fillId="0" borderId="0"/>
    <xf numFmtId="0" fontId="7" fillId="0" borderId="0">
      <alignment vertical="center"/>
    </xf>
    <xf numFmtId="0" fontId="7" fillId="0" borderId="0"/>
    <xf numFmtId="0" fontId="7" fillId="0" borderId="0">
      <alignment vertical="center"/>
    </xf>
    <xf numFmtId="0" fontId="7" fillId="0" borderId="0">
      <alignment vertical="center"/>
    </xf>
    <xf numFmtId="0" fontId="0" fillId="0" borderId="0">
      <alignment vertical="center"/>
    </xf>
    <xf numFmtId="0" fontId="0" fillId="40" borderId="31" applyNumberFormat="0" applyFont="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67" fillId="63" borderId="0" applyNumberFormat="0" applyBorder="0" applyAlignment="0" applyProtection="0">
      <alignment vertical="center"/>
    </xf>
    <xf numFmtId="0" fontId="7" fillId="0" borderId="0">
      <alignment vertical="center"/>
    </xf>
    <xf numFmtId="0" fontId="67" fillId="63"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0" fillId="0" borderId="0">
      <alignment vertical="center"/>
    </xf>
    <xf numFmtId="0" fontId="7" fillId="0" borderId="0">
      <alignment vertical="center"/>
    </xf>
    <xf numFmtId="0" fontId="7" fillId="0" borderId="0">
      <alignment vertical="center"/>
    </xf>
    <xf numFmtId="0" fontId="9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67" fillId="53"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09" fillId="0" borderId="0">
      <alignment vertical="center"/>
    </xf>
    <xf numFmtId="0" fontId="109" fillId="0" borderId="0">
      <alignment vertical="center"/>
    </xf>
    <xf numFmtId="0" fontId="7" fillId="0" borderId="0">
      <alignment vertical="center"/>
    </xf>
    <xf numFmtId="0" fontId="7" fillId="0" borderId="0">
      <alignment vertical="center"/>
    </xf>
    <xf numFmtId="0" fontId="109"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09" fillId="0" borderId="0">
      <alignment vertical="center"/>
    </xf>
    <xf numFmtId="0" fontId="109"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09"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3" fillId="39" borderId="29" applyNumberFormat="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08" fillId="42" borderId="41" applyNumberFormat="0" applyAlignment="0" applyProtection="0">
      <alignment vertical="center"/>
    </xf>
    <xf numFmtId="0" fontId="7" fillId="0" borderId="0">
      <alignment vertical="center"/>
    </xf>
    <xf numFmtId="0" fontId="7" fillId="0" borderId="0">
      <alignment vertical="center"/>
    </xf>
    <xf numFmtId="0" fontId="108" fillId="42" borderId="41" applyNumberFormat="0" applyAlignment="0" applyProtection="0">
      <alignment vertical="center"/>
    </xf>
    <xf numFmtId="0" fontId="83" fillId="39" borderId="29" applyNumberFormat="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0" fillId="0" borderId="0">
      <alignment vertical="center"/>
    </xf>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0" fillId="0" borderId="0">
      <alignment vertical="center"/>
    </xf>
    <xf numFmtId="0" fontId="89" fillId="50" borderId="34" applyNumberFormat="0" applyAlignment="0" applyProtection="0">
      <alignment vertical="center"/>
    </xf>
    <xf numFmtId="0" fontId="7" fillId="0" borderId="0">
      <alignment vertical="center"/>
    </xf>
    <xf numFmtId="0" fontId="89" fillId="50" borderId="34" applyNumberFormat="0" applyAlignment="0" applyProtection="0">
      <alignment vertical="center"/>
    </xf>
    <xf numFmtId="0" fontId="7" fillId="0" borderId="0">
      <alignment vertical="center"/>
    </xf>
    <xf numFmtId="0" fontId="89" fillId="50" borderId="34" applyNumberFormat="0" applyAlignment="0" applyProtection="0">
      <alignment vertical="center"/>
    </xf>
    <xf numFmtId="0" fontId="7" fillId="0" borderId="0">
      <alignment vertical="center"/>
    </xf>
    <xf numFmtId="0" fontId="89" fillId="50" borderId="34" applyNumberFormat="0" applyAlignment="0" applyProtection="0">
      <alignment vertical="center"/>
    </xf>
    <xf numFmtId="0" fontId="7" fillId="0" borderId="0">
      <alignment vertical="center"/>
    </xf>
    <xf numFmtId="0" fontId="89" fillId="50" borderId="34" applyNumberFormat="0" applyAlignment="0" applyProtection="0">
      <alignment vertical="center"/>
    </xf>
    <xf numFmtId="0" fontId="7" fillId="0" borderId="0">
      <alignment vertical="center"/>
    </xf>
    <xf numFmtId="0" fontId="7" fillId="0" borderId="0">
      <alignment vertical="center"/>
    </xf>
    <xf numFmtId="0" fontId="77" fillId="37" borderId="0" applyNumberFormat="0" applyBorder="0" applyAlignment="0" applyProtection="0">
      <alignment vertical="center"/>
    </xf>
    <xf numFmtId="0" fontId="89" fillId="50" borderId="34"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 fillId="0" borderId="0">
      <alignment vertical="center"/>
    </xf>
    <xf numFmtId="0" fontId="83" fillId="39" borderId="29" applyNumberFormat="0" applyAlignment="0" applyProtection="0">
      <alignment vertical="center"/>
    </xf>
    <xf numFmtId="0" fontId="7" fillId="0" borderId="0">
      <alignment vertical="center"/>
    </xf>
    <xf numFmtId="0" fontId="83" fillId="39" borderId="29" applyNumberFormat="0" applyAlignment="0" applyProtection="0">
      <alignment vertical="center"/>
    </xf>
    <xf numFmtId="0" fontId="0" fillId="0" borderId="0">
      <alignment vertical="center"/>
    </xf>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0" fillId="0" borderId="0">
      <alignment vertical="center"/>
    </xf>
    <xf numFmtId="0" fontId="7" fillId="0" borderId="0">
      <alignment vertical="center"/>
    </xf>
    <xf numFmtId="0" fontId="7" fillId="0" borderId="0">
      <alignment vertical="center"/>
    </xf>
    <xf numFmtId="0" fontId="7" fillId="0" borderId="0">
      <alignment vertical="center"/>
    </xf>
    <xf numFmtId="0" fontId="83" fillId="39" borderId="29" applyNumberFormat="0" applyAlignment="0" applyProtection="0">
      <alignment vertical="center"/>
    </xf>
    <xf numFmtId="0" fontId="7" fillId="0" borderId="0">
      <alignment vertical="center"/>
    </xf>
    <xf numFmtId="0" fontId="7" fillId="0" borderId="0">
      <alignment vertical="center"/>
    </xf>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0" fillId="0" borderId="0">
      <alignment vertical="center"/>
    </xf>
    <xf numFmtId="0" fontId="0" fillId="0" borderId="0">
      <alignment vertical="center"/>
    </xf>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0" fillId="0" borderId="0">
      <alignment vertical="center"/>
    </xf>
    <xf numFmtId="0" fontId="0" fillId="0" borderId="0">
      <alignment vertical="center"/>
    </xf>
    <xf numFmtId="0" fontId="107" fillId="0" borderId="40" applyNumberFormat="0" applyFill="0" applyAlignment="0" applyProtection="0">
      <alignment vertical="center"/>
    </xf>
    <xf numFmtId="0" fontId="0" fillId="0" borderId="0">
      <alignment vertical="center"/>
    </xf>
    <xf numFmtId="0" fontId="0" fillId="0" borderId="0">
      <alignment vertical="center"/>
    </xf>
    <xf numFmtId="0" fontId="107" fillId="0" borderId="40"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07" fillId="0" borderId="40" applyNumberFormat="0" applyFill="0" applyAlignment="0" applyProtection="0">
      <alignment vertical="center"/>
    </xf>
    <xf numFmtId="0" fontId="0" fillId="0" borderId="0">
      <alignment vertical="center"/>
    </xf>
    <xf numFmtId="0" fontId="0" fillId="0" borderId="0">
      <alignment vertical="center"/>
    </xf>
    <xf numFmtId="0" fontId="107" fillId="0" borderId="40" applyNumberFormat="0" applyFill="0" applyAlignment="0" applyProtection="0">
      <alignment vertical="center"/>
    </xf>
    <xf numFmtId="0" fontId="0" fillId="0" borderId="0">
      <alignment vertical="center"/>
    </xf>
    <xf numFmtId="0" fontId="0" fillId="0" borderId="0">
      <alignment vertical="center"/>
    </xf>
    <xf numFmtId="0" fontId="107" fillId="0" borderId="40" applyNumberFormat="0" applyFill="0" applyAlignment="0" applyProtection="0">
      <alignment vertical="center"/>
    </xf>
    <xf numFmtId="0" fontId="0" fillId="0" borderId="0">
      <alignment vertical="center"/>
    </xf>
    <xf numFmtId="0" fontId="0" fillId="0" borderId="0">
      <alignment vertical="center"/>
    </xf>
    <xf numFmtId="0" fontId="107" fillId="0" borderId="40"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09" fillId="0" borderId="0" applyAlignment="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0" fillId="0" borderId="0">
      <alignment vertical="center"/>
    </xf>
    <xf numFmtId="0" fontId="0" fillId="0" borderId="0">
      <alignment vertical="center"/>
    </xf>
    <xf numFmtId="0" fontId="7" fillId="0" borderId="0">
      <alignment vertical="center"/>
    </xf>
    <xf numFmtId="0" fontId="0" fillId="0" borderId="0">
      <alignment vertical="center"/>
    </xf>
    <xf numFmtId="0" fontId="0"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7" fillId="0" borderId="0">
      <alignment vertical="center"/>
    </xf>
    <xf numFmtId="0" fontId="0" fillId="0" borderId="0">
      <alignment vertical="center"/>
    </xf>
    <xf numFmtId="0" fontId="0" fillId="0" borderId="0">
      <alignment vertical="center"/>
    </xf>
    <xf numFmtId="0" fontId="7" fillId="0" borderId="0">
      <alignment vertical="center"/>
    </xf>
    <xf numFmtId="0" fontId="7" fillId="0" borderId="0">
      <alignment vertical="center"/>
    </xf>
    <xf numFmtId="0" fontId="0" fillId="0" borderId="0">
      <alignment vertical="center"/>
    </xf>
    <xf numFmtId="0" fontId="81" fillId="0" borderId="1">
      <alignment horizontal="left" vertical="center"/>
    </xf>
    <xf numFmtId="0" fontId="81" fillId="0" borderId="1">
      <alignment horizontal="left" vertical="center"/>
    </xf>
    <xf numFmtId="0" fontId="0" fillId="40" borderId="31" applyNumberFormat="0" applyFont="0" applyAlignment="0" applyProtection="0">
      <alignment vertical="center"/>
    </xf>
    <xf numFmtId="0" fontId="81" fillId="0" borderId="1">
      <alignment horizontal="left" vertical="center"/>
    </xf>
    <xf numFmtId="0" fontId="81" fillId="0" borderId="1">
      <alignment horizontal="left" vertical="center"/>
    </xf>
    <xf numFmtId="0" fontId="0" fillId="40" borderId="31" applyNumberFormat="0" applyFont="0" applyAlignment="0" applyProtection="0">
      <alignment vertical="center"/>
    </xf>
    <xf numFmtId="0" fontId="81" fillId="0" borderId="1">
      <alignment horizontal="left" vertical="center"/>
    </xf>
    <xf numFmtId="0" fontId="81" fillId="0" borderId="1">
      <alignment horizontal="left" vertical="center"/>
    </xf>
    <xf numFmtId="0" fontId="81" fillId="0" borderId="1">
      <alignment horizontal="left" vertical="center"/>
    </xf>
    <xf numFmtId="0" fontId="0" fillId="0" borderId="0">
      <alignment vertical="center"/>
    </xf>
    <xf numFmtId="0" fontId="0" fillId="0" borderId="0">
      <alignment vertical="center"/>
    </xf>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10" fillId="39" borderId="34" applyNumberFormat="0" applyAlignment="0" applyProtection="0">
      <alignment vertical="center"/>
    </xf>
    <xf numFmtId="0" fontId="7" fillId="0" borderId="0">
      <alignment vertical="center"/>
    </xf>
    <xf numFmtId="1" fontId="70" fillId="0" borderId="23" applyFill="0" applyProtection="0">
      <alignment horizontal="center" vertical="center"/>
    </xf>
    <xf numFmtId="0" fontId="7" fillId="0" borderId="0">
      <alignment vertical="center"/>
    </xf>
    <xf numFmtId="0" fontId="110" fillId="39" borderId="34" applyNumberFormat="0" applyAlignment="0" applyProtection="0">
      <alignment vertical="center"/>
    </xf>
    <xf numFmtId="0" fontId="7" fillId="0" borderId="0">
      <alignment vertical="center"/>
    </xf>
    <xf numFmtId="0" fontId="7" fillId="0" borderId="0">
      <alignment vertical="center"/>
    </xf>
    <xf numFmtId="0" fontId="110" fillId="39" borderId="34" applyNumberFormat="0" applyAlignment="0" applyProtection="0">
      <alignment vertical="center"/>
    </xf>
    <xf numFmtId="0" fontId="109" fillId="0" borderId="0">
      <alignment vertical="center"/>
    </xf>
    <xf numFmtId="0" fontId="109" fillId="0" borderId="0">
      <alignment vertical="center"/>
    </xf>
    <xf numFmtId="0" fontId="110" fillId="39" borderId="34" applyNumberFormat="0" applyAlignment="0" applyProtection="0">
      <alignment vertical="center"/>
    </xf>
    <xf numFmtId="0" fontId="79" fillId="0" borderId="0" applyNumberFormat="0" applyFill="0" applyBorder="0" applyAlignment="0" applyProtection="0">
      <alignment vertical="top"/>
      <protection locked="0"/>
    </xf>
    <xf numFmtId="0" fontId="79" fillId="0" borderId="0" applyNumberFormat="0" applyFill="0" applyBorder="0" applyAlignment="0" applyProtection="0">
      <alignment vertical="top"/>
      <protection locked="0"/>
    </xf>
    <xf numFmtId="0" fontId="111" fillId="0" borderId="0" applyNumberFormat="0" applyFill="0" applyBorder="0" applyAlignment="0" applyProtection="0">
      <alignment vertical="top"/>
      <protection locked="0"/>
    </xf>
    <xf numFmtId="0" fontId="112" fillId="0" borderId="0" applyNumberFormat="0" applyFill="0" applyBorder="0" applyAlignment="0" applyProtection="0">
      <alignment vertical="top"/>
      <protection locked="0"/>
    </xf>
    <xf numFmtId="0" fontId="112" fillId="0" borderId="0" applyNumberFormat="0" applyFill="0" applyBorder="0" applyAlignment="0" applyProtection="0">
      <alignment vertical="top"/>
      <protection locked="0"/>
    </xf>
    <xf numFmtId="0" fontId="112" fillId="0" borderId="0" applyNumberFormat="0" applyFill="0" applyBorder="0" applyAlignment="0" applyProtection="0">
      <alignment vertical="top"/>
      <protection locked="0"/>
    </xf>
    <xf numFmtId="0" fontId="112" fillId="0" borderId="0" applyNumberFormat="0" applyFill="0" applyBorder="0" applyAlignment="0" applyProtection="0">
      <alignment vertical="top"/>
      <protection locked="0"/>
    </xf>
    <xf numFmtId="0" fontId="112" fillId="0" borderId="0" applyNumberFormat="0" applyFill="0" applyBorder="0" applyAlignment="0" applyProtection="0">
      <alignment vertical="top"/>
      <protection locked="0"/>
    </xf>
    <xf numFmtId="0" fontId="112" fillId="0" borderId="0" applyNumberFormat="0" applyFill="0" applyBorder="0" applyAlignment="0" applyProtection="0">
      <alignment vertical="top"/>
      <protection locked="0"/>
    </xf>
    <xf numFmtId="0" fontId="113" fillId="0" borderId="0" applyNumberFormat="0" applyFill="0" applyBorder="0" applyAlignment="0" applyProtection="0">
      <alignment vertical="center"/>
    </xf>
    <xf numFmtId="0" fontId="69" fillId="37" borderId="0" applyNumberFormat="0" applyBorder="0" applyAlignment="0" applyProtection="0">
      <alignment vertical="center"/>
    </xf>
    <xf numFmtId="0" fontId="69" fillId="37" borderId="0" applyNumberFormat="0" applyBorder="0" applyAlignment="0" applyProtection="0">
      <alignment vertical="center"/>
    </xf>
    <xf numFmtId="0" fontId="69" fillId="37" borderId="0" applyNumberFormat="0" applyBorder="0" applyAlignment="0" applyProtection="0">
      <alignment vertical="center"/>
    </xf>
    <xf numFmtId="0" fontId="69" fillId="37" borderId="0" applyNumberFormat="0" applyBorder="0" applyAlignment="0" applyProtection="0">
      <alignment vertical="center"/>
    </xf>
    <xf numFmtId="0" fontId="69" fillId="37" borderId="0" applyNumberFormat="0" applyBorder="0" applyAlignment="0" applyProtection="0">
      <alignment vertical="center"/>
    </xf>
    <xf numFmtId="0" fontId="69" fillId="37" borderId="0" applyNumberFormat="0" applyBorder="0" applyAlignment="0" applyProtection="0">
      <alignment vertical="center"/>
    </xf>
    <xf numFmtId="0" fontId="69" fillId="37" borderId="0" applyNumberFormat="0" applyBorder="0" applyAlignment="0" applyProtection="0">
      <alignment vertical="center"/>
    </xf>
    <xf numFmtId="0" fontId="69" fillId="37" borderId="0" applyNumberFormat="0" applyBorder="0" applyAlignment="0" applyProtection="0">
      <alignment vertical="center"/>
    </xf>
    <xf numFmtId="0" fontId="77" fillId="43" borderId="0" applyNumberFormat="0" applyBorder="0" applyAlignment="0" applyProtection="0">
      <alignment vertical="center"/>
    </xf>
    <xf numFmtId="0" fontId="77" fillId="43" borderId="0" applyNumberFormat="0" applyBorder="0" applyAlignment="0" applyProtection="0">
      <alignment vertical="center"/>
    </xf>
    <xf numFmtId="0" fontId="77" fillId="43" borderId="0" applyNumberFormat="0" applyBorder="0" applyAlignment="0" applyProtection="0">
      <alignment vertical="center"/>
    </xf>
    <xf numFmtId="0" fontId="77" fillId="43" borderId="0" applyNumberFormat="0" applyBorder="0" applyAlignment="0" applyProtection="0">
      <alignment vertical="center"/>
    </xf>
    <xf numFmtId="0" fontId="69" fillId="43" borderId="0" applyNumberFormat="0" applyBorder="0" applyAlignment="0" applyProtection="0">
      <alignment vertical="center"/>
    </xf>
    <xf numFmtId="0" fontId="69" fillId="43" borderId="0" applyNumberFormat="0" applyBorder="0" applyAlignment="0" applyProtection="0">
      <alignment vertical="center"/>
    </xf>
    <xf numFmtId="0" fontId="69" fillId="43" borderId="0" applyNumberFormat="0" applyBorder="0" applyAlignment="0" applyProtection="0">
      <alignment vertical="center"/>
    </xf>
    <xf numFmtId="0" fontId="69" fillId="43" borderId="0" applyNumberFormat="0" applyBorder="0" applyAlignment="0" applyProtection="0">
      <alignment vertical="center"/>
    </xf>
    <xf numFmtId="0" fontId="69" fillId="43" borderId="0" applyNumberFormat="0" applyBorder="0" applyAlignment="0" applyProtection="0">
      <alignment vertical="center"/>
    </xf>
    <xf numFmtId="0" fontId="69" fillId="43" borderId="0" applyNumberFormat="0" applyBorder="0" applyAlignment="0" applyProtection="0">
      <alignment vertical="center"/>
    </xf>
    <xf numFmtId="0" fontId="69" fillId="43" borderId="0" applyNumberFormat="0" applyBorder="0" applyAlignment="0" applyProtection="0">
      <alignment vertical="center"/>
    </xf>
    <xf numFmtId="0" fontId="69" fillId="43" borderId="0" applyNumberFormat="0" applyBorder="0" applyAlignment="0" applyProtection="0">
      <alignment vertical="center"/>
    </xf>
    <xf numFmtId="0" fontId="69" fillId="43" borderId="0" applyNumberFormat="0" applyBorder="0" applyAlignment="0" applyProtection="0">
      <alignment vertical="center"/>
    </xf>
    <xf numFmtId="0" fontId="105" fillId="0" borderId="0" applyNumberFormat="0" applyFill="0" applyBorder="0" applyAlignment="0" applyProtection="0">
      <alignment vertical="center"/>
    </xf>
    <xf numFmtId="0" fontId="69" fillId="43" borderId="0" applyNumberFormat="0" applyBorder="0" applyAlignment="0" applyProtection="0">
      <alignment vertical="center"/>
    </xf>
    <xf numFmtId="0" fontId="69" fillId="43" borderId="0" applyNumberFormat="0" applyBorder="0" applyAlignment="0" applyProtection="0">
      <alignment vertical="center"/>
    </xf>
    <xf numFmtId="0" fontId="105" fillId="0" borderId="0" applyNumberFormat="0" applyFill="0" applyBorder="0" applyAlignment="0" applyProtection="0">
      <alignment vertical="center"/>
    </xf>
    <xf numFmtId="0" fontId="69" fillId="43" borderId="0" applyNumberFormat="0" applyBorder="0" applyAlignment="0" applyProtection="0">
      <alignment vertical="center"/>
    </xf>
    <xf numFmtId="0" fontId="69" fillId="43" borderId="0" applyNumberFormat="0" applyBorder="0" applyAlignment="0" applyProtection="0">
      <alignment vertical="center"/>
    </xf>
    <xf numFmtId="0" fontId="69" fillId="43" borderId="0" applyNumberFormat="0" applyBorder="0" applyAlignment="0" applyProtection="0">
      <alignment vertical="center"/>
    </xf>
    <xf numFmtId="0" fontId="69" fillId="43" borderId="0" applyNumberFormat="0" applyBorder="0" applyAlignment="0" applyProtection="0">
      <alignment vertical="center"/>
    </xf>
    <xf numFmtId="0" fontId="77" fillId="37" borderId="0" applyNumberFormat="0" applyBorder="0" applyAlignment="0" applyProtection="0">
      <alignment vertical="center"/>
    </xf>
    <xf numFmtId="0" fontId="77" fillId="37" borderId="0" applyNumberFormat="0" applyBorder="0" applyAlignment="0" applyProtection="0">
      <alignment vertical="center"/>
    </xf>
    <xf numFmtId="0" fontId="77" fillId="37" borderId="0" applyNumberFormat="0" applyBorder="0" applyAlignment="0" applyProtection="0">
      <alignment vertical="center"/>
    </xf>
    <xf numFmtId="0" fontId="77" fillId="37" borderId="0" applyNumberFormat="0" applyBorder="0" applyAlignment="0" applyProtection="0">
      <alignment vertical="center"/>
    </xf>
    <xf numFmtId="0" fontId="77" fillId="37" borderId="0" applyNumberFormat="0" applyBorder="0" applyAlignment="0" applyProtection="0">
      <alignment vertical="center"/>
    </xf>
    <xf numFmtId="0" fontId="70" fillId="0" borderId="27" applyNumberFormat="0" applyFill="0" applyProtection="0">
      <alignment horizontal="left" vertical="center"/>
    </xf>
    <xf numFmtId="0" fontId="77" fillId="37" borderId="0" applyNumberFormat="0" applyBorder="0" applyAlignment="0" applyProtection="0">
      <alignment vertical="center"/>
    </xf>
    <xf numFmtId="0" fontId="77" fillId="37" borderId="0" applyNumberFormat="0" applyBorder="0" applyAlignment="0" applyProtection="0">
      <alignment vertical="center"/>
    </xf>
    <xf numFmtId="0" fontId="77" fillId="37" borderId="0" applyNumberFormat="0" applyBorder="0" applyAlignment="0" applyProtection="0">
      <alignment vertical="center"/>
    </xf>
    <xf numFmtId="0" fontId="69" fillId="43" borderId="0" applyNumberFormat="0" applyBorder="0" applyAlignment="0" applyProtection="0">
      <alignment vertical="center"/>
    </xf>
    <xf numFmtId="0" fontId="69" fillId="43" borderId="0" applyNumberFormat="0" applyBorder="0" applyAlignment="0" applyProtection="0">
      <alignment vertical="center"/>
    </xf>
    <xf numFmtId="0" fontId="69" fillId="43" borderId="0" applyNumberFormat="0" applyBorder="0" applyAlignment="0" applyProtection="0">
      <alignment vertical="center"/>
    </xf>
    <xf numFmtId="0" fontId="114"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31" fillId="0" borderId="24" applyNumberFormat="0" applyFill="0" applyAlignment="0" applyProtection="0">
      <alignment vertical="center"/>
    </xf>
    <xf numFmtId="0" fontId="31" fillId="0" borderId="24" applyNumberFormat="0" applyFill="0" applyAlignment="0" applyProtection="0">
      <alignment vertical="center"/>
    </xf>
    <xf numFmtId="0" fontId="31" fillId="0" borderId="24" applyNumberFormat="0" applyFill="0" applyAlignment="0" applyProtection="0">
      <alignment vertical="center"/>
    </xf>
    <xf numFmtId="0" fontId="31" fillId="0" borderId="37" applyNumberFormat="0" applyFill="0" applyAlignment="0" applyProtection="0">
      <alignment vertical="center"/>
    </xf>
    <xf numFmtId="0" fontId="115" fillId="0" borderId="0" applyNumberFormat="0" applyFill="0" applyBorder="0" applyAlignment="0" applyProtection="0">
      <alignment vertical="center"/>
    </xf>
    <xf numFmtId="0" fontId="31" fillId="0" borderId="24" applyNumberFormat="0" applyFill="0" applyAlignment="0" applyProtection="0">
      <alignment vertical="center"/>
    </xf>
    <xf numFmtId="0" fontId="31" fillId="0" borderId="24" applyNumberFormat="0" applyFill="0" applyAlignment="0" applyProtection="0">
      <alignment vertical="center"/>
    </xf>
    <xf numFmtId="0" fontId="31" fillId="0" borderId="24" applyNumberFormat="0" applyFill="0" applyAlignment="0" applyProtection="0">
      <alignment vertical="center"/>
    </xf>
    <xf numFmtId="0" fontId="31" fillId="0" borderId="24" applyNumberFormat="0" applyFill="0" applyAlignment="0" applyProtection="0">
      <alignment vertical="center"/>
    </xf>
    <xf numFmtId="0" fontId="31" fillId="0" borderId="37" applyNumberFormat="0" applyFill="0" applyAlignment="0" applyProtection="0">
      <alignment vertical="center"/>
    </xf>
    <xf numFmtId="0" fontId="31" fillId="0" borderId="24" applyNumberFormat="0" applyFill="0" applyAlignment="0" applyProtection="0">
      <alignment vertical="center"/>
    </xf>
    <xf numFmtId="0" fontId="31" fillId="0" borderId="24" applyNumberFormat="0" applyFill="0" applyAlignment="0" applyProtection="0">
      <alignment vertical="center"/>
    </xf>
    <xf numFmtId="0" fontId="31" fillId="0" borderId="24" applyNumberFormat="0" applyFill="0" applyAlignment="0" applyProtection="0">
      <alignment vertical="center"/>
    </xf>
    <xf numFmtId="0" fontId="31" fillId="0" borderId="24" applyNumberFormat="0" applyFill="0" applyAlignment="0" applyProtection="0">
      <alignment vertical="center"/>
    </xf>
    <xf numFmtId="0" fontId="115" fillId="0" borderId="0" applyNumberFormat="0" applyFill="0" applyBorder="0" applyAlignment="0" applyProtection="0">
      <alignment vertical="center"/>
    </xf>
    <xf numFmtId="0" fontId="31" fillId="0" borderId="24" applyNumberFormat="0" applyFill="0" applyAlignment="0" applyProtection="0">
      <alignment vertical="center"/>
    </xf>
    <xf numFmtId="0" fontId="31" fillId="0" borderId="24" applyNumberFormat="0" applyFill="0" applyAlignment="0" applyProtection="0">
      <alignment vertical="center"/>
    </xf>
    <xf numFmtId="0" fontId="31" fillId="0" borderId="24" applyNumberFormat="0" applyFill="0" applyAlignment="0" applyProtection="0">
      <alignment vertical="center"/>
    </xf>
    <xf numFmtId="0" fontId="31" fillId="0" borderId="24" applyNumberFormat="0" applyFill="0" applyAlignment="0" applyProtection="0">
      <alignment vertical="center"/>
    </xf>
    <xf numFmtId="0" fontId="31" fillId="0" borderId="24" applyNumberFormat="0" applyFill="0" applyAlignment="0" applyProtection="0">
      <alignment vertical="center"/>
    </xf>
    <xf numFmtId="0" fontId="31" fillId="0" borderId="24" applyNumberFormat="0" applyFill="0" applyAlignment="0" applyProtection="0">
      <alignment vertical="center"/>
    </xf>
    <xf numFmtId="0" fontId="31" fillId="0" borderId="24" applyNumberFormat="0" applyFill="0" applyAlignment="0" applyProtection="0">
      <alignment vertical="center"/>
    </xf>
    <xf numFmtId="0" fontId="31" fillId="0" borderId="24" applyNumberFormat="0" applyFill="0" applyAlignment="0" applyProtection="0">
      <alignment vertical="center"/>
    </xf>
    <xf numFmtId="0" fontId="31" fillId="0" borderId="24" applyNumberFormat="0" applyFill="0" applyAlignment="0" applyProtection="0">
      <alignment vertical="center"/>
    </xf>
    <xf numFmtId="0" fontId="115" fillId="0" borderId="0" applyNumberFormat="0" applyFill="0" applyBorder="0" applyAlignment="0" applyProtection="0">
      <alignment vertical="center"/>
    </xf>
    <xf numFmtId="0" fontId="31" fillId="0" borderId="24" applyNumberFormat="0" applyFill="0" applyAlignment="0" applyProtection="0">
      <alignment vertical="center"/>
    </xf>
    <xf numFmtId="0" fontId="31" fillId="0" borderId="24" applyNumberFormat="0" applyFill="0" applyAlignment="0" applyProtection="0">
      <alignment vertical="center"/>
    </xf>
    <xf numFmtId="0" fontId="31" fillId="0" borderId="24" applyNumberFormat="0" applyFill="0" applyAlignment="0" applyProtection="0">
      <alignment vertical="center"/>
    </xf>
    <xf numFmtId="0" fontId="31" fillId="0" borderId="24" applyNumberFormat="0" applyFill="0" applyAlignment="0" applyProtection="0">
      <alignment vertical="center"/>
    </xf>
    <xf numFmtId="0" fontId="31" fillId="0" borderId="24" applyNumberFormat="0" applyFill="0" applyAlignment="0" applyProtection="0">
      <alignment vertical="center"/>
    </xf>
    <xf numFmtId="0" fontId="31" fillId="0" borderId="24" applyNumberFormat="0" applyFill="0" applyAlignment="0" applyProtection="0">
      <alignment vertical="center"/>
    </xf>
    <xf numFmtId="0" fontId="31" fillId="0" borderId="24" applyNumberFormat="0" applyFill="0" applyAlignment="0" applyProtection="0">
      <alignment vertical="center"/>
    </xf>
    <xf numFmtId="0" fontId="31" fillId="0" borderId="24" applyNumberFormat="0" applyFill="0" applyAlignment="0" applyProtection="0">
      <alignment vertical="center"/>
    </xf>
    <xf numFmtId="0" fontId="31" fillId="0" borderId="24" applyNumberFormat="0" applyFill="0" applyAlignment="0" applyProtection="0">
      <alignment vertical="center"/>
    </xf>
    <xf numFmtId="0" fontId="31" fillId="0" borderId="24" applyNumberFormat="0" applyFill="0" applyAlignment="0" applyProtection="0">
      <alignment vertical="center"/>
    </xf>
    <xf numFmtId="4" fontId="0" fillId="0" borderId="0" applyFont="0" applyFill="0" applyBorder="0" applyAlignment="0" applyProtection="0">
      <alignment vertical="center"/>
    </xf>
    <xf numFmtId="0" fontId="31" fillId="0" borderId="24" applyNumberFormat="0" applyFill="0" applyAlignment="0" applyProtection="0">
      <alignment vertical="center"/>
    </xf>
    <xf numFmtId="0" fontId="31" fillId="0" borderId="24" applyNumberFormat="0" applyFill="0" applyAlignment="0" applyProtection="0">
      <alignment vertical="center"/>
    </xf>
    <xf numFmtId="0" fontId="31" fillId="0" borderId="24" applyNumberFormat="0" applyFill="0" applyAlignment="0" applyProtection="0">
      <alignment vertical="center"/>
    </xf>
    <xf numFmtId="0" fontId="110" fillId="39" borderId="34" applyNumberFormat="0" applyAlignment="0" applyProtection="0">
      <alignment vertical="center"/>
    </xf>
    <xf numFmtId="0" fontId="110" fillId="39" borderId="34" applyNumberFormat="0" applyAlignment="0" applyProtection="0">
      <alignment vertical="center"/>
    </xf>
    <xf numFmtId="0" fontId="110" fillId="39" borderId="34" applyNumberFormat="0" applyAlignment="0" applyProtection="0">
      <alignment vertical="center"/>
    </xf>
    <xf numFmtId="0" fontId="110" fillId="39" borderId="34" applyNumberFormat="0" applyAlignment="0" applyProtection="0">
      <alignment vertical="center"/>
    </xf>
    <xf numFmtId="0" fontId="110" fillId="39" borderId="34" applyNumberFormat="0" applyAlignment="0" applyProtection="0">
      <alignment vertical="center"/>
    </xf>
    <xf numFmtId="0" fontId="110" fillId="39" borderId="34" applyNumberFormat="0" applyAlignment="0" applyProtection="0">
      <alignment vertical="center"/>
    </xf>
    <xf numFmtId="0" fontId="110" fillId="39" borderId="34" applyNumberFormat="0" applyAlignment="0" applyProtection="0">
      <alignment vertical="center"/>
    </xf>
    <xf numFmtId="0" fontId="110" fillId="39" borderId="34" applyNumberFormat="0" applyAlignment="0" applyProtection="0">
      <alignment vertical="center"/>
    </xf>
    <xf numFmtId="0" fontId="110" fillId="39" borderId="34" applyNumberFormat="0" applyAlignment="0" applyProtection="0">
      <alignment vertical="center"/>
    </xf>
    <xf numFmtId="0" fontId="110" fillId="39" borderId="34" applyNumberFormat="0" applyAlignment="0" applyProtection="0">
      <alignment vertical="center"/>
    </xf>
    <xf numFmtId="0" fontId="110" fillId="39" borderId="34" applyNumberFormat="0" applyAlignment="0" applyProtection="0">
      <alignment vertical="center"/>
    </xf>
    <xf numFmtId="0" fontId="110" fillId="39" borderId="34" applyNumberFormat="0" applyAlignment="0" applyProtection="0">
      <alignment vertical="center"/>
    </xf>
    <xf numFmtId="0" fontId="110" fillId="39" borderId="34" applyNumberFormat="0" applyAlignment="0" applyProtection="0">
      <alignment vertical="center"/>
    </xf>
    <xf numFmtId="0" fontId="110" fillId="39" borderId="34" applyNumberFormat="0" applyAlignment="0" applyProtection="0">
      <alignment vertical="center"/>
    </xf>
    <xf numFmtId="0" fontId="110" fillId="39" borderId="34" applyNumberFormat="0" applyAlignment="0" applyProtection="0">
      <alignment vertical="center"/>
    </xf>
    <xf numFmtId="0" fontId="110" fillId="39" borderId="34" applyNumberFormat="0" applyAlignment="0" applyProtection="0">
      <alignment vertical="center"/>
    </xf>
    <xf numFmtId="0" fontId="110" fillId="39" borderId="34" applyNumberFormat="0" applyAlignment="0" applyProtection="0">
      <alignment vertical="center"/>
    </xf>
    <xf numFmtId="0" fontId="108" fillId="42" borderId="41" applyNumberFormat="0" applyAlignment="0" applyProtection="0">
      <alignment vertical="center"/>
    </xf>
    <xf numFmtId="0" fontId="108" fillId="42" borderId="41" applyNumberFormat="0" applyAlignment="0" applyProtection="0">
      <alignment vertical="center"/>
    </xf>
    <xf numFmtId="0" fontId="108" fillId="42" borderId="41" applyNumberFormat="0" applyAlignment="0" applyProtection="0">
      <alignment vertical="center"/>
    </xf>
    <xf numFmtId="0" fontId="108" fillId="42" borderId="41" applyNumberFormat="0" applyAlignment="0" applyProtection="0">
      <alignment vertical="center"/>
    </xf>
    <xf numFmtId="0" fontId="108" fillId="42" borderId="41" applyNumberFormat="0" applyAlignment="0" applyProtection="0">
      <alignment vertical="center"/>
    </xf>
    <xf numFmtId="0" fontId="108" fillId="42" borderId="41" applyNumberFormat="0" applyAlignment="0" applyProtection="0">
      <alignment vertical="center"/>
    </xf>
    <xf numFmtId="0" fontId="108" fillId="42" borderId="41" applyNumberFormat="0" applyAlignment="0" applyProtection="0">
      <alignment vertical="center"/>
    </xf>
    <xf numFmtId="0" fontId="108" fillId="42" borderId="41" applyNumberFormat="0" applyAlignment="0" applyProtection="0">
      <alignment vertical="center"/>
    </xf>
    <xf numFmtId="0" fontId="108" fillId="42" borderId="41" applyNumberFormat="0" applyAlignment="0" applyProtection="0">
      <alignment vertical="center"/>
    </xf>
    <xf numFmtId="0" fontId="108" fillId="42" borderId="41" applyNumberFormat="0" applyAlignment="0" applyProtection="0">
      <alignment vertical="center"/>
    </xf>
    <xf numFmtId="0" fontId="108" fillId="42" borderId="41" applyNumberFormat="0" applyAlignment="0" applyProtection="0">
      <alignment vertical="center"/>
    </xf>
    <xf numFmtId="0" fontId="108" fillId="42" borderId="41" applyNumberFormat="0" applyAlignment="0" applyProtection="0">
      <alignment vertical="center"/>
    </xf>
    <xf numFmtId="0" fontId="108" fillId="42" borderId="41" applyNumberFormat="0" applyAlignment="0" applyProtection="0">
      <alignment vertical="center"/>
    </xf>
    <xf numFmtId="0" fontId="108" fillId="42" borderId="41" applyNumberFormat="0" applyAlignment="0" applyProtection="0">
      <alignment vertical="center"/>
    </xf>
    <xf numFmtId="0" fontId="108" fillId="42" borderId="41" applyNumberFormat="0" applyAlignment="0" applyProtection="0">
      <alignment vertical="center"/>
    </xf>
    <xf numFmtId="0" fontId="108" fillId="42" borderId="41" applyNumberFormat="0" applyAlignment="0" applyProtection="0">
      <alignment vertical="center"/>
    </xf>
    <xf numFmtId="0" fontId="108" fillId="42" borderId="41" applyNumberFormat="0" applyAlignment="0" applyProtection="0">
      <alignment vertical="center"/>
    </xf>
    <xf numFmtId="0" fontId="108" fillId="42" borderId="41" applyNumberFormat="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66" fillId="0" borderId="23" applyNumberFormat="0" applyFill="0" applyProtection="0">
      <alignment horizontal="left" vertical="center"/>
    </xf>
    <xf numFmtId="0" fontId="66" fillId="0" borderId="23" applyNumberFormat="0" applyFill="0" applyProtection="0">
      <alignment horizontal="left" vertical="center"/>
    </xf>
    <xf numFmtId="0" fontId="66" fillId="0" borderId="23" applyNumberFormat="0" applyFill="0" applyProtection="0">
      <alignment horizontal="left" vertical="center"/>
    </xf>
    <xf numFmtId="0" fontId="66" fillId="0" borderId="23" applyNumberFormat="0" applyFill="0" applyProtection="0">
      <alignment horizontal="left" vertical="center"/>
    </xf>
    <xf numFmtId="0" fontId="66" fillId="0" borderId="23" applyNumberFormat="0" applyFill="0" applyProtection="0">
      <alignment horizontal="left" vertical="center"/>
    </xf>
    <xf numFmtId="0" fontId="66" fillId="0" borderId="23" applyNumberFormat="0" applyFill="0" applyProtection="0">
      <alignment horizontal="left" vertical="center"/>
    </xf>
    <xf numFmtId="0" fontId="66" fillId="0" borderId="23" applyNumberFormat="0" applyFill="0" applyProtection="0">
      <alignment horizontal="left" vertical="center"/>
    </xf>
    <xf numFmtId="0" fontId="66" fillId="0" borderId="23" applyNumberFormat="0" applyFill="0" applyProtection="0">
      <alignment horizontal="left" vertical="center"/>
    </xf>
    <xf numFmtId="0" fontId="115" fillId="0" borderId="0" applyNumberFormat="0" applyFill="0" applyBorder="0" applyAlignment="0" applyProtection="0">
      <alignment vertical="center"/>
    </xf>
    <xf numFmtId="0" fontId="115" fillId="0" borderId="0" applyNumberFormat="0" applyFill="0" applyBorder="0" applyAlignment="0" applyProtection="0">
      <alignment vertical="center"/>
    </xf>
    <xf numFmtId="0" fontId="115" fillId="0" borderId="0" applyNumberFormat="0" applyFill="0" applyBorder="0" applyAlignment="0" applyProtection="0">
      <alignment vertical="center"/>
    </xf>
    <xf numFmtId="0" fontId="115" fillId="0" borderId="0" applyNumberFormat="0" applyFill="0" applyBorder="0" applyAlignment="0" applyProtection="0">
      <alignment vertical="center"/>
    </xf>
    <xf numFmtId="0" fontId="115" fillId="0" borderId="0" applyNumberFormat="0" applyFill="0" applyBorder="0" applyAlignment="0" applyProtection="0">
      <alignment vertical="center"/>
    </xf>
    <xf numFmtId="0" fontId="115" fillId="0" borderId="0" applyNumberFormat="0" applyFill="0" applyBorder="0" applyAlignment="0" applyProtection="0">
      <alignment vertical="center"/>
    </xf>
    <xf numFmtId="0" fontId="115" fillId="0" borderId="0" applyNumberFormat="0" applyFill="0" applyBorder="0" applyAlignment="0" applyProtection="0">
      <alignment vertical="center"/>
    </xf>
    <xf numFmtId="0" fontId="115" fillId="0" borderId="0" applyNumberFormat="0" applyFill="0" applyBorder="0" applyAlignment="0" applyProtection="0">
      <alignment vertical="center"/>
    </xf>
    <xf numFmtId="0" fontId="115" fillId="0" borderId="0" applyNumberFormat="0" applyFill="0" applyBorder="0" applyAlignment="0" applyProtection="0">
      <alignment vertical="center"/>
    </xf>
    <xf numFmtId="0" fontId="115" fillId="0" borderId="0" applyNumberFormat="0" applyFill="0" applyBorder="0" applyAlignment="0" applyProtection="0">
      <alignment vertical="center"/>
    </xf>
    <xf numFmtId="0" fontId="115" fillId="0" borderId="0" applyNumberFormat="0" applyFill="0" applyBorder="0" applyAlignment="0" applyProtection="0">
      <alignment vertical="center"/>
    </xf>
    <xf numFmtId="0" fontId="115" fillId="0" borderId="0" applyNumberFormat="0" applyFill="0" applyBorder="0" applyAlignment="0" applyProtection="0">
      <alignment vertical="center"/>
    </xf>
    <xf numFmtId="0" fontId="115" fillId="0" borderId="0" applyNumberFormat="0" applyFill="0" applyBorder="0" applyAlignment="0" applyProtection="0">
      <alignment vertical="center"/>
    </xf>
    <xf numFmtId="0" fontId="115" fillId="0" borderId="0" applyNumberFormat="0" applyFill="0" applyBorder="0" applyAlignment="0" applyProtection="0">
      <alignment vertical="center"/>
    </xf>
    <xf numFmtId="0" fontId="115" fillId="0" borderId="0" applyNumberFormat="0" applyFill="0" applyBorder="0" applyAlignment="0" applyProtection="0">
      <alignment vertical="center"/>
    </xf>
    <xf numFmtId="0" fontId="115" fillId="0" borderId="0" applyNumberFormat="0" applyFill="0" applyBorder="0" applyAlignment="0" applyProtection="0">
      <alignment vertical="center"/>
    </xf>
    <xf numFmtId="0" fontId="115" fillId="0" borderId="0" applyNumberFormat="0" applyFill="0" applyBorder="0" applyAlignment="0" applyProtection="0">
      <alignment vertical="center"/>
    </xf>
    <xf numFmtId="0" fontId="107" fillId="0" borderId="40" applyNumberFormat="0" applyFill="0" applyAlignment="0" applyProtection="0">
      <alignment vertical="center"/>
    </xf>
    <xf numFmtId="0" fontId="107" fillId="0" borderId="40" applyNumberFormat="0" applyFill="0" applyAlignment="0" applyProtection="0">
      <alignment vertical="center"/>
    </xf>
    <xf numFmtId="0" fontId="107" fillId="0" borderId="40" applyNumberFormat="0" applyFill="0" applyAlignment="0" applyProtection="0">
      <alignment vertical="center"/>
    </xf>
    <xf numFmtId="0" fontId="107" fillId="0" borderId="40" applyNumberFormat="0" applyFill="0" applyAlignment="0" applyProtection="0">
      <alignment vertical="center"/>
    </xf>
    <xf numFmtId="0" fontId="107" fillId="0" borderId="40" applyNumberFormat="0" applyFill="0" applyAlignment="0" applyProtection="0">
      <alignment vertical="center"/>
    </xf>
    <xf numFmtId="0" fontId="107" fillId="0" borderId="40" applyNumberFormat="0" applyFill="0" applyAlignment="0" applyProtection="0">
      <alignment vertical="center"/>
    </xf>
    <xf numFmtId="0" fontId="107" fillId="0" borderId="40" applyNumberFormat="0" applyFill="0" applyAlignment="0" applyProtection="0">
      <alignment vertical="center"/>
    </xf>
    <xf numFmtId="0" fontId="107" fillId="0" borderId="40" applyNumberFormat="0" applyFill="0" applyAlignment="0" applyProtection="0">
      <alignment vertical="center"/>
    </xf>
    <xf numFmtId="0" fontId="107" fillId="0" borderId="40" applyNumberFormat="0" applyFill="0" applyAlignment="0" applyProtection="0">
      <alignment vertical="center"/>
    </xf>
    <xf numFmtId="0" fontId="107" fillId="0" borderId="40" applyNumberFormat="0" applyFill="0" applyAlignment="0" applyProtection="0">
      <alignment vertical="center"/>
    </xf>
    <xf numFmtId="0" fontId="107" fillId="0" borderId="40" applyNumberFormat="0" applyFill="0" applyAlignment="0" applyProtection="0">
      <alignment vertical="center"/>
    </xf>
    <xf numFmtId="0" fontId="107" fillId="0" borderId="40" applyNumberFormat="0" applyFill="0" applyAlignment="0" applyProtection="0">
      <alignment vertical="center"/>
    </xf>
    <xf numFmtId="0" fontId="107" fillId="0" borderId="40" applyNumberFormat="0" applyFill="0" applyAlignment="0" applyProtection="0">
      <alignment vertical="center"/>
    </xf>
    <xf numFmtId="0" fontId="87" fillId="0" borderId="0">
      <alignment vertical="center"/>
    </xf>
    <xf numFmtId="193" fontId="0" fillId="0" borderId="0" applyFont="0" applyFill="0" applyBorder="0" applyAlignment="0" applyProtection="0">
      <alignment vertical="center"/>
    </xf>
    <xf numFmtId="0" fontId="89" fillId="50" borderId="34" applyNumberFormat="0" applyAlignment="0" applyProtection="0">
      <alignment vertical="center"/>
    </xf>
    <xf numFmtId="41"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192" fontId="0" fillId="0" borderId="0" applyFont="0" applyFill="0" applyBorder="0" applyAlignment="0" applyProtection="0">
      <alignment vertical="center"/>
    </xf>
    <xf numFmtId="43" fontId="0" fillId="0" borderId="0" applyFont="0" applyFill="0" applyBorder="0" applyAlignment="0" applyProtection="0">
      <alignment vertical="center"/>
    </xf>
    <xf numFmtId="192"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28" fillId="64" borderId="0" applyNumberFormat="0" applyBorder="0" applyAlignment="0" applyProtection="0">
      <alignment vertical="center"/>
    </xf>
    <xf numFmtId="0" fontId="28" fillId="64" borderId="0" applyNumberFormat="0" applyBorder="0" applyAlignment="0" applyProtection="0">
      <alignment vertical="center"/>
    </xf>
    <xf numFmtId="0" fontId="28" fillId="59" borderId="0" applyNumberFormat="0" applyBorder="0" applyAlignment="0" applyProtection="0">
      <alignment vertical="center"/>
    </xf>
    <xf numFmtId="0" fontId="28" fillId="65" borderId="0" applyNumberFormat="0" applyBorder="0" applyAlignment="0" applyProtection="0">
      <alignment vertical="center"/>
    </xf>
    <xf numFmtId="0" fontId="28" fillId="65" borderId="0" applyNumberFormat="0" applyBorder="0" applyAlignment="0" applyProtection="0">
      <alignment vertical="center"/>
    </xf>
    <xf numFmtId="0" fontId="67" fillId="53" borderId="0" applyNumberFormat="0" applyBorder="0" applyAlignment="0" applyProtection="0">
      <alignment vertical="center"/>
    </xf>
    <xf numFmtId="0" fontId="67" fillId="53" borderId="0" applyNumberFormat="0" applyBorder="0" applyAlignment="0" applyProtection="0">
      <alignment vertical="center"/>
    </xf>
    <xf numFmtId="0" fontId="67" fillId="53" borderId="0" applyNumberFormat="0" applyBorder="0" applyAlignment="0" applyProtection="0">
      <alignment vertical="center"/>
    </xf>
    <xf numFmtId="0" fontId="67" fillId="66" borderId="0" applyNumberFormat="0" applyBorder="0" applyAlignment="0" applyProtection="0">
      <alignment vertical="center"/>
    </xf>
    <xf numFmtId="0" fontId="67" fillId="66" borderId="0" applyNumberFormat="0" applyBorder="0" applyAlignment="0" applyProtection="0">
      <alignment vertical="center"/>
    </xf>
    <xf numFmtId="0" fontId="67" fillId="48" borderId="0" applyNumberFormat="0" applyBorder="0" applyAlignment="0" applyProtection="0">
      <alignment vertical="center"/>
    </xf>
    <xf numFmtId="0" fontId="67" fillId="48" borderId="0" applyNumberFormat="0" applyBorder="0" applyAlignment="0" applyProtection="0">
      <alignment vertical="center"/>
    </xf>
    <xf numFmtId="0" fontId="67" fillId="35" borderId="0" applyNumberFormat="0" applyBorder="0" applyAlignment="0" applyProtection="0">
      <alignment vertical="center"/>
    </xf>
    <xf numFmtId="0" fontId="67" fillId="56" borderId="0" applyNumberFormat="0" applyBorder="0" applyAlignment="0" applyProtection="0">
      <alignment vertical="center"/>
    </xf>
    <xf numFmtId="0" fontId="67" fillId="56" borderId="0" applyNumberFormat="0" applyBorder="0" applyAlignment="0" applyProtection="0">
      <alignment vertical="center"/>
    </xf>
    <xf numFmtId="0" fontId="67" fillId="56" borderId="0" applyNumberFormat="0" applyBorder="0" applyAlignment="0" applyProtection="0">
      <alignment vertical="center"/>
    </xf>
    <xf numFmtId="0" fontId="67" fillId="56" borderId="0" applyNumberFormat="0" applyBorder="0" applyAlignment="0" applyProtection="0">
      <alignment vertical="center"/>
    </xf>
    <xf numFmtId="0" fontId="67" fillId="67" borderId="0" applyNumberFormat="0" applyBorder="0" applyAlignment="0" applyProtection="0">
      <alignment vertical="center"/>
    </xf>
    <xf numFmtId="0" fontId="67" fillId="67" borderId="0" applyNumberFormat="0" applyBorder="0" applyAlignment="0" applyProtection="0">
      <alignment vertical="center"/>
    </xf>
    <xf numFmtId="0" fontId="67" fillId="67" borderId="0" applyNumberFormat="0" applyBorder="0" applyAlignment="0" applyProtection="0">
      <alignment vertical="center"/>
    </xf>
    <xf numFmtId="0" fontId="67" fillId="67" borderId="0" applyNumberFormat="0" applyBorder="0" applyAlignment="0" applyProtection="0">
      <alignment vertical="center"/>
    </xf>
    <xf numFmtId="0" fontId="67" fillId="54" borderId="0" applyNumberFormat="0" applyBorder="0" applyAlignment="0" applyProtection="0">
      <alignment vertical="center"/>
    </xf>
    <xf numFmtId="0" fontId="67" fillId="54" borderId="0" applyNumberFormat="0" applyBorder="0" applyAlignment="0" applyProtection="0">
      <alignment vertical="center"/>
    </xf>
    <xf numFmtId="0" fontId="67" fillId="38"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68" borderId="0" applyNumberFormat="0" applyBorder="0" applyAlignment="0" applyProtection="0">
      <alignment vertical="center"/>
    </xf>
    <xf numFmtId="0" fontId="67" fillId="68" borderId="0" applyNumberFormat="0" applyBorder="0" applyAlignment="0" applyProtection="0">
      <alignment vertical="center"/>
    </xf>
    <xf numFmtId="176" fontId="70" fillId="0" borderId="23" applyFill="0" applyProtection="0">
      <alignment horizontal="right" vertical="center"/>
    </xf>
    <xf numFmtId="176" fontId="70" fillId="0" borderId="23" applyFill="0" applyProtection="0">
      <alignment horizontal="right" vertical="center"/>
    </xf>
    <xf numFmtId="176" fontId="70" fillId="0" borderId="23" applyFill="0" applyProtection="0">
      <alignment horizontal="right" vertical="center"/>
    </xf>
    <xf numFmtId="176" fontId="70" fillId="0" borderId="23" applyFill="0" applyProtection="0">
      <alignment horizontal="right" vertical="center"/>
    </xf>
    <xf numFmtId="176" fontId="70" fillId="0" borderId="23" applyFill="0" applyProtection="0">
      <alignment horizontal="right" vertical="center"/>
    </xf>
    <xf numFmtId="176" fontId="70" fillId="0" borderId="23" applyFill="0" applyProtection="0">
      <alignment horizontal="right" vertical="center"/>
    </xf>
    <xf numFmtId="176" fontId="70" fillId="0" borderId="23" applyFill="0" applyProtection="0">
      <alignment horizontal="right" vertical="center"/>
    </xf>
    <xf numFmtId="0" fontId="70" fillId="0" borderId="27" applyNumberFormat="0" applyFill="0" applyProtection="0">
      <alignment horizontal="left" vertical="center"/>
    </xf>
    <xf numFmtId="0" fontId="70" fillId="0" borderId="27" applyNumberFormat="0" applyFill="0" applyProtection="0">
      <alignment horizontal="left" vertical="center"/>
    </xf>
    <xf numFmtId="0" fontId="70" fillId="0" borderId="27" applyNumberFormat="0" applyFill="0" applyProtection="0">
      <alignment horizontal="left" vertical="center"/>
    </xf>
    <xf numFmtId="0" fontId="70" fillId="0" borderId="27" applyNumberFormat="0" applyFill="0" applyProtection="0">
      <alignment horizontal="left" vertical="center"/>
    </xf>
    <xf numFmtId="0" fontId="70" fillId="0" borderId="27" applyNumberFormat="0" applyFill="0" applyProtection="0">
      <alignment horizontal="left" vertical="center"/>
    </xf>
    <xf numFmtId="0" fontId="70" fillId="0" borderId="27" applyNumberFormat="0" applyFill="0" applyProtection="0">
      <alignment horizontal="left" vertical="center"/>
    </xf>
    <xf numFmtId="0" fontId="82" fillId="52" borderId="0" applyNumberFormat="0" applyBorder="0" applyAlignment="0" applyProtection="0">
      <alignment vertical="center"/>
    </xf>
    <xf numFmtId="0" fontId="82" fillId="52" borderId="0" applyNumberFormat="0" applyBorder="0" applyAlignment="0" applyProtection="0">
      <alignment vertical="center"/>
    </xf>
    <xf numFmtId="0" fontId="82" fillId="52" borderId="0" applyNumberFormat="0" applyBorder="0" applyAlignment="0" applyProtection="0">
      <alignment vertical="center"/>
    </xf>
    <xf numFmtId="0" fontId="82" fillId="52" borderId="0" applyNumberFormat="0" applyBorder="0" applyAlignment="0" applyProtection="0">
      <alignment vertical="center"/>
    </xf>
    <xf numFmtId="0" fontId="82" fillId="52" borderId="0" applyNumberFormat="0" applyBorder="0" applyAlignment="0" applyProtection="0">
      <alignment vertical="center"/>
    </xf>
    <xf numFmtId="0" fontId="82" fillId="52" borderId="0" applyNumberFormat="0" applyBorder="0" applyAlignment="0" applyProtection="0">
      <alignment vertical="center"/>
    </xf>
    <xf numFmtId="0" fontId="82" fillId="52" borderId="0" applyNumberFormat="0" applyBorder="0" applyAlignment="0" applyProtection="0">
      <alignment vertical="center"/>
    </xf>
    <xf numFmtId="0" fontId="82" fillId="52" borderId="0" applyNumberFormat="0" applyBorder="0" applyAlignment="0" applyProtection="0">
      <alignment vertical="center"/>
    </xf>
    <xf numFmtId="0" fontId="82" fillId="52" borderId="0" applyNumberFormat="0" applyBorder="0" applyAlignment="0" applyProtection="0">
      <alignment vertical="center"/>
    </xf>
    <xf numFmtId="0" fontId="82" fillId="52" borderId="0" applyNumberFormat="0" applyBorder="0" applyAlignment="0" applyProtection="0">
      <alignment vertical="center"/>
    </xf>
    <xf numFmtId="0" fontId="82" fillId="52" borderId="0" applyNumberFormat="0" applyBorder="0" applyAlignment="0" applyProtection="0">
      <alignment vertical="center"/>
    </xf>
    <xf numFmtId="0" fontId="82" fillId="52" borderId="0" applyNumberFormat="0" applyBorder="0" applyAlignment="0" applyProtection="0">
      <alignment vertical="center"/>
    </xf>
    <xf numFmtId="0" fontId="82" fillId="52" borderId="0" applyNumberFormat="0" applyBorder="0" applyAlignment="0" applyProtection="0">
      <alignment vertical="center"/>
    </xf>
    <xf numFmtId="0" fontId="82" fillId="52" borderId="0" applyNumberFormat="0" applyBorder="0" applyAlignment="0" applyProtection="0">
      <alignment vertical="center"/>
    </xf>
    <xf numFmtId="0" fontId="82" fillId="52" borderId="0" applyNumberFormat="0" applyBorder="0" applyAlignment="0" applyProtection="0">
      <alignment vertical="center"/>
    </xf>
    <xf numFmtId="0" fontId="82" fillId="52" borderId="0" applyNumberFormat="0" applyBorder="0" applyAlignment="0" applyProtection="0">
      <alignment vertical="center"/>
    </xf>
    <xf numFmtId="0" fontId="82" fillId="52" borderId="0" applyNumberFormat="0" applyBorder="0" applyAlignment="0" applyProtection="0">
      <alignment vertical="center"/>
    </xf>
    <xf numFmtId="0" fontId="82" fillId="52" borderId="0" applyNumberFormat="0" applyBorder="0" applyAlignment="0" applyProtection="0">
      <alignment vertical="center"/>
    </xf>
    <xf numFmtId="0" fontId="83" fillId="39" borderId="29" applyNumberFormat="0" applyAlignment="0" applyProtection="0">
      <alignment vertical="center"/>
    </xf>
    <xf numFmtId="0" fontId="83" fillId="39" borderId="29" applyNumberFormat="0" applyAlignment="0" applyProtection="0">
      <alignment vertical="center"/>
    </xf>
    <xf numFmtId="0" fontId="83" fillId="39" borderId="29" applyNumberFormat="0" applyAlignment="0" applyProtection="0">
      <alignment vertical="center"/>
    </xf>
    <xf numFmtId="0" fontId="83" fillId="39" borderId="29" applyNumberFormat="0" applyAlignment="0" applyProtection="0">
      <alignment vertical="center"/>
    </xf>
    <xf numFmtId="0" fontId="83" fillId="39" borderId="29" applyNumberFormat="0" applyAlignment="0" applyProtection="0">
      <alignment vertical="center"/>
    </xf>
    <xf numFmtId="0" fontId="83" fillId="39" borderId="29" applyNumberFormat="0" applyAlignment="0" applyProtection="0">
      <alignment vertical="center"/>
    </xf>
    <xf numFmtId="0" fontId="83" fillId="39" borderId="29" applyNumberFormat="0" applyAlignment="0" applyProtection="0">
      <alignment vertical="center"/>
    </xf>
    <xf numFmtId="0" fontId="83" fillId="39" borderId="29" applyNumberFormat="0" applyAlignment="0" applyProtection="0">
      <alignment vertical="center"/>
    </xf>
    <xf numFmtId="0" fontId="83" fillId="39" borderId="29" applyNumberFormat="0" applyAlignment="0" applyProtection="0">
      <alignment vertical="center"/>
    </xf>
    <xf numFmtId="0" fontId="83" fillId="39" borderId="29" applyNumberFormat="0" applyAlignment="0" applyProtection="0">
      <alignment vertical="center"/>
    </xf>
    <xf numFmtId="0" fontId="83" fillId="39" borderId="29" applyNumberFormat="0" applyAlignment="0" applyProtection="0">
      <alignment vertical="center"/>
    </xf>
    <xf numFmtId="0" fontId="83" fillId="39" borderId="29" applyNumberFormat="0" applyAlignment="0" applyProtection="0">
      <alignment vertical="center"/>
    </xf>
    <xf numFmtId="0" fontId="83" fillId="39" borderId="29" applyNumberFormat="0" applyAlignment="0" applyProtection="0">
      <alignment vertical="center"/>
    </xf>
    <xf numFmtId="0" fontId="83" fillId="39" borderId="29" applyNumberFormat="0" applyAlignment="0" applyProtection="0">
      <alignment vertical="center"/>
    </xf>
    <xf numFmtId="0" fontId="89" fillId="50" borderId="34" applyNumberFormat="0" applyAlignment="0" applyProtection="0">
      <alignment vertical="center"/>
    </xf>
    <xf numFmtId="0" fontId="89" fillId="50" borderId="34" applyNumberFormat="0" applyAlignment="0" applyProtection="0">
      <alignment vertical="center"/>
    </xf>
    <xf numFmtId="0" fontId="89" fillId="50" borderId="34" applyNumberFormat="0" applyAlignment="0" applyProtection="0">
      <alignment vertical="center"/>
    </xf>
    <xf numFmtId="0" fontId="89" fillId="50" borderId="34" applyNumberFormat="0" applyAlignment="0" applyProtection="0">
      <alignment vertical="center"/>
    </xf>
    <xf numFmtId="0" fontId="89" fillId="50" borderId="34" applyNumberFormat="0" applyAlignment="0" applyProtection="0">
      <alignment vertical="center"/>
    </xf>
    <xf numFmtId="0" fontId="89" fillId="50" borderId="34" applyNumberFormat="0" applyAlignment="0" applyProtection="0">
      <alignment vertical="center"/>
    </xf>
    <xf numFmtId="0" fontId="89" fillId="50" borderId="34" applyNumberFormat="0" applyAlignment="0" applyProtection="0">
      <alignment vertical="center"/>
    </xf>
    <xf numFmtId="0" fontId="89" fillId="50" borderId="34" applyNumberFormat="0" applyAlignment="0" applyProtection="0">
      <alignment vertical="center"/>
    </xf>
    <xf numFmtId="0" fontId="89" fillId="50" borderId="34" applyNumberFormat="0" applyAlignment="0" applyProtection="0">
      <alignment vertical="center"/>
    </xf>
    <xf numFmtId="0" fontId="89" fillId="50" borderId="34" applyNumberFormat="0" applyAlignment="0" applyProtection="0">
      <alignment vertical="center"/>
    </xf>
    <xf numFmtId="0" fontId="89" fillId="50" borderId="34" applyNumberFormat="0" applyAlignment="0" applyProtection="0">
      <alignment vertical="center"/>
    </xf>
    <xf numFmtId="0" fontId="89" fillId="50" borderId="34" applyNumberFormat="0" applyAlignment="0" applyProtection="0">
      <alignment vertical="center"/>
    </xf>
    <xf numFmtId="1" fontId="70" fillId="0" borderId="23" applyFill="0" applyProtection="0">
      <alignment horizontal="center" vertical="center"/>
    </xf>
    <xf numFmtId="1" fontId="70" fillId="0" borderId="23" applyFill="0" applyProtection="0">
      <alignment horizontal="center" vertical="center"/>
    </xf>
    <xf numFmtId="1" fontId="70" fillId="0" borderId="23" applyFill="0" applyProtection="0">
      <alignment horizontal="center" vertical="center"/>
    </xf>
    <xf numFmtId="1" fontId="70" fillId="0" borderId="23" applyFill="0" applyProtection="0">
      <alignment horizontal="center" vertical="center"/>
    </xf>
    <xf numFmtId="1" fontId="70" fillId="0" borderId="23" applyFill="0" applyProtection="0">
      <alignment horizontal="center" vertical="center"/>
    </xf>
    <xf numFmtId="0" fontId="116" fillId="0" borderId="0">
      <alignment vertical="center"/>
    </xf>
    <xf numFmtId="0" fontId="78" fillId="0" borderId="0">
      <alignment vertical="center"/>
    </xf>
    <xf numFmtId="43" fontId="0" fillId="0" borderId="0" applyFont="0" applyFill="0" applyBorder="0" applyAlignment="0" applyProtection="0">
      <alignment vertical="center"/>
    </xf>
    <xf numFmtId="41" fontId="0" fillId="0" borderId="0" applyFont="0" applyFill="0" applyBorder="0" applyAlignment="0" applyProtection="0">
      <alignment vertical="center"/>
    </xf>
    <xf numFmtId="0" fontId="0" fillId="40" borderId="31" applyNumberFormat="0" applyFont="0" applyAlignment="0" applyProtection="0">
      <alignment vertical="center"/>
    </xf>
    <xf numFmtId="0" fontId="0" fillId="40" borderId="31" applyNumberFormat="0" applyFont="0" applyAlignment="0" applyProtection="0">
      <alignment vertical="center"/>
    </xf>
    <xf numFmtId="0" fontId="0" fillId="40" borderId="31" applyNumberFormat="0" applyFont="0" applyAlignment="0" applyProtection="0">
      <alignment vertical="center"/>
    </xf>
    <xf numFmtId="0" fontId="0" fillId="40" borderId="31" applyNumberFormat="0" applyFont="0" applyAlignment="0" applyProtection="0">
      <alignment vertical="center"/>
    </xf>
    <xf numFmtId="0" fontId="0" fillId="40" borderId="31" applyNumberFormat="0" applyFont="0" applyAlignment="0" applyProtection="0">
      <alignment vertical="center"/>
    </xf>
    <xf numFmtId="0" fontId="0" fillId="40" borderId="31" applyNumberFormat="0" applyFont="0" applyAlignment="0" applyProtection="0">
      <alignment vertical="center"/>
    </xf>
    <xf numFmtId="0" fontId="0" fillId="40" borderId="31" applyNumberFormat="0" applyFont="0" applyAlignment="0" applyProtection="0">
      <alignment vertical="center"/>
    </xf>
    <xf numFmtId="0" fontId="0" fillId="40" borderId="31" applyNumberFormat="0" applyFont="0" applyAlignment="0" applyProtection="0">
      <alignment vertical="center"/>
    </xf>
    <xf numFmtId="0" fontId="0" fillId="40" borderId="31" applyNumberFormat="0" applyFont="0" applyAlignment="0" applyProtection="0">
      <alignment vertical="center"/>
    </xf>
    <xf numFmtId="0" fontId="0" fillId="40" borderId="31" applyNumberFormat="0" applyFont="0" applyAlignment="0" applyProtection="0">
      <alignment vertical="center"/>
    </xf>
    <xf numFmtId="0" fontId="0" fillId="40" borderId="31" applyNumberFormat="0" applyFont="0" applyAlignment="0" applyProtection="0">
      <alignment vertical="center"/>
    </xf>
    <xf numFmtId="0" fontId="0" fillId="40" borderId="31" applyNumberFormat="0" applyFont="0" applyAlignment="0" applyProtection="0">
      <alignment vertical="center"/>
    </xf>
    <xf numFmtId="0" fontId="0" fillId="40" borderId="31" applyNumberFormat="0" applyFont="0" applyAlignment="0" applyProtection="0">
      <alignment vertical="center"/>
    </xf>
    <xf numFmtId="0" fontId="0" fillId="40" borderId="31" applyNumberFormat="0" applyFont="0" applyAlignment="0" applyProtection="0">
      <alignment vertical="center"/>
    </xf>
    <xf numFmtId="0" fontId="90" fillId="0" borderId="0">
      <alignment vertical="top"/>
      <protection locked="0"/>
    </xf>
  </cellStyleXfs>
  <cellXfs count="539">
    <xf numFmtId="0" fontId="0" fillId="0" borderId="0" xfId="0" applyAlignment="1"/>
    <xf numFmtId="0" fontId="1" fillId="0" borderId="0" xfId="797" applyFont="1" applyFill="1">
      <alignment vertical="center"/>
    </xf>
    <xf numFmtId="0" fontId="0" fillId="0" borderId="0" xfId="797" applyFill="1" applyBorder="1">
      <alignment vertical="center"/>
    </xf>
    <xf numFmtId="0" fontId="0" fillId="0" borderId="0" xfId="797" applyFill="1">
      <alignment vertical="center"/>
    </xf>
    <xf numFmtId="0" fontId="0" fillId="0" borderId="0" xfId="797" applyFill="1" applyAlignment="1">
      <alignment horizontal="center" vertical="center"/>
    </xf>
    <xf numFmtId="0" fontId="1" fillId="0" borderId="0" xfId="797" applyFont="1" applyFill="1" applyAlignment="1">
      <alignment horizontal="center" vertical="center"/>
    </xf>
    <xf numFmtId="0" fontId="2" fillId="0" borderId="0" xfId="797" applyFont="1" applyFill="1" applyBorder="1">
      <alignment vertical="center"/>
    </xf>
    <xf numFmtId="0" fontId="2" fillId="0" borderId="0" xfId="797" applyFont="1" applyFill="1" applyBorder="1" applyAlignment="1">
      <alignment horizontal="center" vertical="center"/>
    </xf>
    <xf numFmtId="0" fontId="3" fillId="0" borderId="1" xfId="797" applyFont="1" applyFill="1" applyBorder="1" applyAlignment="1">
      <alignment horizontal="center" vertical="center"/>
    </xf>
    <xf numFmtId="0" fontId="4" fillId="0" borderId="1" xfId="797" applyFont="1" applyFill="1" applyBorder="1" applyAlignment="1">
      <alignment horizontal="center" vertical="center"/>
    </xf>
    <xf numFmtId="194" fontId="5" fillId="0" borderId="1" xfId="1012" applyNumberFormat="1" applyFont="1" applyFill="1" applyBorder="1" applyAlignment="1">
      <alignment horizontal="center" vertical="center" wrapText="1"/>
    </xf>
    <xf numFmtId="0" fontId="2" fillId="0" borderId="1" xfId="797" applyFont="1" applyFill="1" applyBorder="1">
      <alignment vertical="center"/>
    </xf>
    <xf numFmtId="195" fontId="2" fillId="0" borderId="1" xfId="621" applyNumberFormat="1" applyFont="1" applyFill="1" applyBorder="1" applyAlignment="1">
      <alignment horizontal="center" vertical="center" wrapText="1"/>
    </xf>
    <xf numFmtId="195" fontId="2" fillId="0" borderId="1" xfId="462" applyNumberFormat="1" applyFont="1" applyFill="1" applyBorder="1" applyAlignment="1">
      <alignment horizontal="center" vertical="center" wrapText="1"/>
    </xf>
    <xf numFmtId="196" fontId="6" fillId="0" borderId="1" xfId="745" applyNumberFormat="1" applyFont="1" applyFill="1" applyBorder="1" applyAlignment="1">
      <alignment horizontal="center" vertical="center" wrapText="1"/>
    </xf>
    <xf numFmtId="196" fontId="0" fillId="0" borderId="0" xfId="3" applyNumberFormat="1" applyFont="1" applyFill="1">
      <alignment vertical="center"/>
    </xf>
    <xf numFmtId="0" fontId="2" fillId="0" borderId="1" xfId="797" applyFont="1" applyFill="1" applyBorder="1" applyAlignment="1">
      <alignment horizontal="left" vertical="center" indent="1"/>
    </xf>
    <xf numFmtId="196" fontId="2" fillId="0" borderId="1" xfId="502" applyNumberFormat="1" applyFont="1" applyFill="1" applyBorder="1" applyAlignment="1">
      <alignment horizontal="center" vertical="center" wrapText="1"/>
    </xf>
    <xf numFmtId="197" fontId="2" fillId="0" borderId="1" xfId="797" applyNumberFormat="1" applyFont="1" applyFill="1" applyBorder="1" applyAlignment="1">
      <alignment horizontal="center" vertical="center" wrapText="1"/>
    </xf>
    <xf numFmtId="195" fontId="0" fillId="0" borderId="0" xfId="797" applyNumberFormat="1" applyFill="1" applyAlignment="1">
      <alignment horizontal="center" vertical="center"/>
    </xf>
    <xf numFmtId="43" fontId="0" fillId="0" borderId="0" xfId="797" applyNumberFormat="1" applyFill="1" applyAlignment="1">
      <alignment horizontal="center" vertical="center"/>
    </xf>
    <xf numFmtId="0" fontId="6" fillId="0" borderId="0" xfId="1012" applyFont="1" applyFill="1">
      <alignment vertical="center"/>
    </xf>
    <xf numFmtId="0" fontId="2" fillId="0" borderId="1" xfId="797" applyFont="1" applyFill="1" applyBorder="1" applyAlignment="1">
      <alignment vertical="center" wrapText="1"/>
    </xf>
    <xf numFmtId="0" fontId="3" fillId="0" borderId="1" xfId="797" applyFont="1" applyFill="1" applyBorder="1" applyAlignment="1">
      <alignment horizontal="center" vertical="center" wrapText="1"/>
    </xf>
    <xf numFmtId="43" fontId="2" fillId="0" borderId="1" xfId="797" applyNumberFormat="1" applyFont="1" applyFill="1" applyBorder="1" applyAlignment="1">
      <alignment horizontal="center" vertical="center" wrapText="1"/>
    </xf>
    <xf numFmtId="0" fontId="2" fillId="0" borderId="0" xfId="797" applyFont="1" applyFill="1" applyAlignment="1">
      <alignment horizontal="left" vertical="top" wrapText="1"/>
    </xf>
    <xf numFmtId="0" fontId="2" fillId="0" borderId="0" xfId="797" applyFont="1" applyFill="1" applyAlignment="1">
      <alignment horizontal="center" vertical="center" wrapText="1"/>
    </xf>
    <xf numFmtId="0" fontId="7" fillId="0" borderId="0" xfId="782" applyFill="1" applyAlignment="1"/>
    <xf numFmtId="0" fontId="7" fillId="0" borderId="0" xfId="782" applyAlignment="1"/>
    <xf numFmtId="0" fontId="7" fillId="0" borderId="0" xfId="782" applyAlignment="1">
      <alignment horizontal="center" vertical="center"/>
    </xf>
    <xf numFmtId="0" fontId="8" fillId="0" borderId="0" xfId="782" applyNumberFormat="1" applyFont="1" applyFill="1" applyAlignment="1" applyProtection="1">
      <alignment horizontal="center" vertical="center" wrapText="1"/>
    </xf>
    <xf numFmtId="0" fontId="2" fillId="0" borderId="0" xfId="800" applyFont="1" applyAlignment="1" applyProtection="1">
      <alignment horizontal="left" vertical="center"/>
    </xf>
    <xf numFmtId="0" fontId="9" fillId="0" borderId="0" xfId="800" applyFont="1" applyAlignment="1">
      <alignment horizontal="center" vertical="center"/>
    </xf>
    <xf numFmtId="198" fontId="6" fillId="0" borderId="0" xfId="800" applyNumberFormat="1" applyFont="1" applyAlignment="1">
      <alignment horizontal="center" vertical="center"/>
    </xf>
    <xf numFmtId="199" fontId="9" fillId="0" borderId="0" xfId="800" applyNumberFormat="1" applyFont="1" applyFill="1" applyBorder="1" applyAlignment="1" applyProtection="1">
      <alignment horizontal="center" vertical="center"/>
    </xf>
    <xf numFmtId="2" fontId="5" fillId="0" borderId="1" xfId="800" applyNumberFormat="1" applyFont="1" applyFill="1" applyBorder="1" applyAlignment="1" applyProtection="1">
      <alignment horizontal="center" vertical="center" wrapText="1"/>
    </xf>
    <xf numFmtId="194" fontId="5" fillId="0" borderId="1" xfId="1012" applyNumberFormat="1" applyFont="1" applyBorder="1" applyAlignment="1">
      <alignment horizontal="center" vertical="center" wrapText="1"/>
    </xf>
    <xf numFmtId="49" fontId="5" fillId="0" borderId="1" xfId="800" applyNumberFormat="1" applyFont="1" applyFill="1" applyBorder="1" applyAlignment="1" applyProtection="1">
      <alignment horizontal="left" vertical="center" wrapText="1"/>
    </xf>
    <xf numFmtId="200" fontId="3" fillId="0" borderId="1" xfId="1" applyNumberFormat="1" applyFont="1" applyFill="1" applyBorder="1" applyAlignment="1" applyProtection="1">
      <alignment horizontal="right" vertical="center" wrapText="1"/>
    </xf>
    <xf numFmtId="196" fontId="5" fillId="0" borderId="1" xfId="833" applyNumberFormat="1" applyFont="1" applyFill="1" applyBorder="1" applyAlignment="1">
      <alignment horizontal="center" vertical="center" wrapText="1"/>
    </xf>
    <xf numFmtId="0" fontId="10" fillId="0" borderId="0" xfId="1011" applyFont="1" applyAlignment="1">
      <alignment horizontal="center" vertical="center"/>
    </xf>
    <xf numFmtId="49" fontId="6" fillId="0" borderId="1" xfId="800" applyNumberFormat="1" applyFont="1" applyFill="1" applyBorder="1" applyAlignment="1" applyProtection="1">
      <alignment horizontal="left" vertical="center" wrapText="1"/>
    </xf>
    <xf numFmtId="200" fontId="2" fillId="0" borderId="1" xfId="1" applyNumberFormat="1" applyFont="1" applyFill="1" applyBorder="1" applyAlignment="1" applyProtection="1">
      <alignment horizontal="right" vertical="center" wrapText="1"/>
    </xf>
    <xf numFmtId="196" fontId="2" fillId="0" borderId="1" xfId="833" applyNumberFormat="1" applyFont="1" applyFill="1" applyBorder="1" applyAlignment="1">
      <alignment horizontal="center" vertical="center" wrapText="1"/>
    </xf>
    <xf numFmtId="196" fontId="3" fillId="0" borderId="1" xfId="833" applyNumberFormat="1" applyFont="1" applyFill="1" applyBorder="1" applyAlignment="1">
      <alignment horizontal="center" vertical="center" wrapText="1"/>
    </xf>
    <xf numFmtId="200" fontId="5" fillId="0" borderId="1" xfId="1" applyNumberFormat="1" applyFont="1" applyFill="1" applyBorder="1" applyAlignment="1">
      <alignment horizontal="right" vertical="center" wrapText="1"/>
    </xf>
    <xf numFmtId="49" fontId="5" fillId="0" borderId="1" xfId="800" applyNumberFormat="1" applyFont="1" applyFill="1" applyBorder="1" applyAlignment="1" applyProtection="1">
      <alignment horizontal="center" vertical="center" wrapText="1"/>
    </xf>
    <xf numFmtId="200" fontId="3" fillId="0" borderId="1" xfId="1" applyNumberFormat="1" applyFont="1" applyFill="1" applyBorder="1" applyAlignment="1">
      <alignment horizontal="right" vertical="center" wrapText="1"/>
    </xf>
    <xf numFmtId="200" fontId="7" fillId="0" borderId="0" xfId="782" applyNumberFormat="1" applyAlignment="1">
      <alignment horizontal="center" vertical="center"/>
    </xf>
    <xf numFmtId="0" fontId="7" fillId="2" borderId="0" xfId="782" applyFill="1" applyAlignment="1"/>
    <xf numFmtId="0" fontId="2" fillId="0" borderId="0" xfId="560" applyFont="1" applyFill="1" applyAlignment="1" applyProtection="1">
      <alignment horizontal="left" vertical="center"/>
    </xf>
    <xf numFmtId="0" fontId="9" fillId="0" borderId="0" xfId="560" applyFont="1" applyFill="1" applyAlignment="1">
      <alignment horizontal="center" vertical="center"/>
    </xf>
    <xf numFmtId="198" fontId="9" fillId="0" borderId="0" xfId="560" applyNumberFormat="1" applyFont="1" applyFill="1" applyAlignment="1">
      <alignment horizontal="center" vertical="center"/>
    </xf>
    <xf numFmtId="199" fontId="11" fillId="0" borderId="0" xfId="560" applyNumberFormat="1" applyFont="1" applyFill="1" applyBorder="1" applyAlignment="1" applyProtection="1">
      <alignment horizontal="center" vertical="center"/>
    </xf>
    <xf numFmtId="2" fontId="5" fillId="0" borderId="1" xfId="799" applyNumberFormat="1" applyFont="1" applyFill="1" applyBorder="1" applyAlignment="1" applyProtection="1">
      <alignment horizontal="center" vertical="center" wrapText="1"/>
    </xf>
    <xf numFmtId="0" fontId="7" fillId="0" borderId="0" xfId="782" applyFill="1" applyAlignment="1">
      <alignment horizontal="center" vertical="center"/>
    </xf>
    <xf numFmtId="49" fontId="5" fillId="0" borderId="1" xfId="801" applyNumberFormat="1" applyFont="1" applyFill="1" applyBorder="1" applyAlignment="1" applyProtection="1">
      <alignment horizontal="left" vertical="center"/>
    </xf>
    <xf numFmtId="196" fontId="5" fillId="0" borderId="1" xfId="800" applyNumberFormat="1" applyFont="1" applyFill="1" applyBorder="1" applyAlignment="1" applyProtection="1">
      <alignment horizontal="center" vertical="center" wrapText="1"/>
    </xf>
    <xf numFmtId="0" fontId="10" fillId="0" borderId="0" xfId="1011" applyFont="1" applyFill="1" applyAlignment="1">
      <alignment horizontal="center" vertical="center"/>
    </xf>
    <xf numFmtId="49" fontId="6" fillId="0" borderId="1" xfId="801" applyNumberFormat="1" applyFont="1" applyFill="1" applyBorder="1" applyAlignment="1" applyProtection="1">
      <alignment horizontal="left" vertical="center"/>
    </xf>
    <xf numFmtId="200" fontId="2" fillId="0" borderId="1" xfId="1" applyNumberFormat="1" applyFont="1" applyFill="1" applyBorder="1" applyAlignment="1">
      <alignment horizontal="right" vertical="center" wrapText="1"/>
    </xf>
    <xf numFmtId="200" fontId="12" fillId="0" borderId="1" xfId="1" applyNumberFormat="1" applyFont="1" applyFill="1" applyBorder="1" applyAlignment="1" applyProtection="1">
      <alignment vertical="center" wrapText="1"/>
    </xf>
    <xf numFmtId="196" fontId="6" fillId="0" borderId="1" xfId="800" applyNumberFormat="1" applyFont="1" applyFill="1" applyBorder="1" applyAlignment="1" applyProtection="1">
      <alignment horizontal="center" vertical="center" wrapText="1"/>
    </xf>
    <xf numFmtId="200" fontId="2" fillId="3" borderId="1" xfId="1" applyNumberFormat="1" applyFont="1" applyFill="1" applyBorder="1" applyAlignment="1" applyProtection="1">
      <alignment horizontal="right" vertical="center" wrapText="1"/>
    </xf>
    <xf numFmtId="49" fontId="5" fillId="0" borderId="1" xfId="759" applyNumberFormat="1" applyFont="1" applyFill="1" applyBorder="1" applyAlignment="1" applyProtection="1">
      <alignment horizontal="distributed" vertical="center"/>
    </xf>
    <xf numFmtId="49" fontId="5" fillId="0" borderId="1" xfId="759" applyNumberFormat="1" applyFont="1" applyFill="1" applyBorder="1" applyAlignment="1" applyProtection="1">
      <alignment horizontal="left" vertical="center"/>
    </xf>
    <xf numFmtId="200" fontId="13" fillId="0" borderId="1" xfId="1" applyNumberFormat="1" applyFont="1" applyFill="1" applyBorder="1" applyAlignment="1" applyProtection="1">
      <alignment vertical="center" wrapText="1"/>
    </xf>
    <xf numFmtId="0" fontId="7" fillId="0" borderId="0" xfId="782" applyAlignment="1">
      <alignment vertical="center"/>
    </xf>
    <xf numFmtId="0" fontId="6" fillId="0" borderId="0" xfId="782" applyFont="1" applyFill="1" applyAlignment="1" applyProtection="1">
      <alignment horizontal="left" vertical="center"/>
    </xf>
    <xf numFmtId="4" fontId="6" fillId="0" borderId="0" xfId="782" applyNumberFormat="1" applyFont="1" applyFill="1" applyAlignment="1" applyProtection="1">
      <alignment horizontal="center" vertical="center"/>
    </xf>
    <xf numFmtId="198" fontId="14" fillId="0" borderId="0" xfId="782" applyNumberFormat="1" applyFont="1" applyFill="1" applyAlignment="1">
      <alignment horizontal="center" vertical="center"/>
    </xf>
    <xf numFmtId="0" fontId="6" fillId="0" borderId="0" xfId="782" applyFont="1" applyFill="1" applyAlignment="1">
      <alignment horizontal="center" vertical="center"/>
    </xf>
    <xf numFmtId="0" fontId="7" fillId="0" borderId="0" xfId="782" applyFill="1" applyAlignment="1">
      <alignment vertical="center"/>
    </xf>
    <xf numFmtId="0" fontId="5" fillId="0" borderId="1" xfId="778" applyNumberFormat="1" applyFont="1" applyFill="1" applyBorder="1" applyAlignment="1" applyProtection="1">
      <alignment horizontal="center" vertical="center"/>
    </xf>
    <xf numFmtId="49" fontId="5" fillId="0" borderId="1" xfId="783" applyNumberFormat="1" applyFont="1" applyFill="1" applyBorder="1" applyAlignment="1" applyProtection="1">
      <alignment vertical="center"/>
    </xf>
    <xf numFmtId="200" fontId="3" fillId="0" borderId="1" xfId="722" applyNumberFormat="1" applyFont="1" applyBorder="1" applyAlignment="1">
      <alignment horizontal="right" vertical="center" wrapText="1"/>
    </xf>
    <xf numFmtId="0" fontId="10" fillId="0" borderId="0" xfId="1011" applyFont="1" applyFill="1">
      <alignment vertical="center"/>
    </xf>
    <xf numFmtId="49" fontId="6" fillId="0" borderId="1" xfId="783" applyNumberFormat="1" applyFont="1" applyFill="1" applyBorder="1" applyAlignment="1" applyProtection="1">
      <alignment vertical="center"/>
    </xf>
    <xf numFmtId="200" fontId="2" fillId="0" borderId="1" xfId="722" applyNumberFormat="1" applyFont="1" applyBorder="1" applyAlignment="1">
      <alignment horizontal="right" vertical="center" wrapText="1"/>
    </xf>
    <xf numFmtId="200" fontId="6" fillId="0" borderId="1" xfId="722" applyNumberFormat="1" applyFont="1" applyBorder="1" applyAlignment="1">
      <alignment horizontal="right" vertical="center" wrapText="1"/>
    </xf>
    <xf numFmtId="200" fontId="2" fillId="0" borderId="1" xfId="722" applyNumberFormat="1" applyFont="1" applyFill="1" applyBorder="1" applyAlignment="1">
      <alignment horizontal="right" vertical="center" wrapText="1"/>
    </xf>
    <xf numFmtId="196" fontId="2" fillId="0" borderId="1" xfId="0" applyNumberFormat="1" applyFont="1" applyFill="1" applyBorder="1" applyAlignment="1">
      <alignment horizontal="center" vertical="center" wrapText="1"/>
    </xf>
    <xf numFmtId="200" fontId="2" fillId="3" borderId="1" xfId="722" applyNumberFormat="1" applyFont="1" applyFill="1" applyBorder="1" applyAlignment="1">
      <alignment horizontal="right" vertical="center" wrapText="1"/>
    </xf>
    <xf numFmtId="49" fontId="5" fillId="0" borderId="1" xfId="759" applyNumberFormat="1" applyFont="1" applyFill="1" applyBorder="1" applyAlignment="1" applyProtection="1">
      <alignment vertical="center"/>
    </xf>
    <xf numFmtId="0" fontId="6" fillId="0" borderId="0" xfId="510" applyFont="1" applyAlignment="1"/>
    <xf numFmtId="0" fontId="7" fillId="0" borderId="0" xfId="510" applyAlignment="1"/>
    <xf numFmtId="0" fontId="7" fillId="0" borderId="0" xfId="510" applyFill="1" applyAlignment="1"/>
    <xf numFmtId="0" fontId="1" fillId="0" borderId="0" xfId="833" applyFont="1" applyFill="1" applyAlignment="1">
      <alignment horizontal="center" vertical="center" shrinkToFit="1"/>
    </xf>
    <xf numFmtId="0" fontId="15" fillId="0" borderId="0" xfId="833" applyFont="1" applyFill="1" applyAlignment="1">
      <alignment vertical="center" shrinkToFit="1"/>
    </xf>
    <xf numFmtId="0" fontId="2" fillId="0" borderId="0" xfId="833" applyFont="1" applyFill="1" applyAlignment="1">
      <alignment horizontal="left" vertical="center" wrapText="1"/>
    </xf>
    <xf numFmtId="0" fontId="6" fillId="0" borderId="0" xfId="510" applyFont="1" applyFill="1" applyAlignment="1">
      <alignment horizontal="right" vertical="center"/>
    </xf>
    <xf numFmtId="194" fontId="7" fillId="0" borderId="0" xfId="1013" applyNumberFormat="1" applyFont="1" applyFill="1" applyBorder="1" applyAlignment="1">
      <alignment vertical="center"/>
    </xf>
    <xf numFmtId="0" fontId="5" fillId="0" borderId="1" xfId="1013" applyFont="1" applyFill="1" applyBorder="1" applyAlignment="1">
      <alignment horizontal="distributed" vertical="center" wrapText="1" indent="3"/>
    </xf>
    <xf numFmtId="49" fontId="5" fillId="0" borderId="1" xfId="0" applyNumberFormat="1" applyFont="1" applyFill="1" applyBorder="1" applyAlignment="1" applyProtection="1">
      <alignment vertical="center" wrapText="1"/>
    </xf>
    <xf numFmtId="41" fontId="3" fillId="0" borderId="1" xfId="0" applyNumberFormat="1" applyFont="1" applyFill="1" applyBorder="1" applyAlignment="1">
      <alignment horizontal="right" vertical="center" wrapText="1"/>
    </xf>
    <xf numFmtId="196" fontId="3" fillId="0" borderId="1" xfId="0" applyNumberFormat="1" applyFont="1" applyFill="1" applyBorder="1" applyAlignment="1">
      <alignment horizontal="right" vertical="center" wrapText="1"/>
    </xf>
    <xf numFmtId="0" fontId="7" fillId="0" borderId="0" xfId="546" applyFill="1" applyAlignment="1"/>
    <xf numFmtId="0" fontId="6" fillId="0" borderId="1" xfId="510" applyNumberFormat="1" applyFont="1" applyFill="1" applyBorder="1" applyAlignment="1">
      <alignment horizontal="left" vertical="center" wrapText="1"/>
    </xf>
    <xf numFmtId="41" fontId="6" fillId="0" borderId="1" xfId="1012" applyNumberFormat="1" applyFont="1" applyFill="1" applyBorder="1" applyAlignment="1">
      <alignment horizontal="right" vertical="center" wrapText="1"/>
    </xf>
    <xf numFmtId="196" fontId="2" fillId="0" borderId="1" xfId="0" applyNumberFormat="1" applyFont="1" applyFill="1" applyBorder="1" applyAlignment="1">
      <alignment horizontal="right" vertical="center" wrapText="1"/>
    </xf>
    <xf numFmtId="41" fontId="5" fillId="0" borderId="1" xfId="1012" applyNumberFormat="1" applyFont="1" applyFill="1" applyBorder="1" applyAlignment="1">
      <alignment horizontal="right" vertical="center" wrapText="1"/>
    </xf>
    <xf numFmtId="196" fontId="5" fillId="0" borderId="1" xfId="1012" applyNumberFormat="1" applyFont="1" applyFill="1" applyBorder="1" applyAlignment="1">
      <alignment horizontal="right" vertical="center" wrapText="1"/>
    </xf>
    <xf numFmtId="196" fontId="6" fillId="0" borderId="1" xfId="1012" applyNumberFormat="1" applyFont="1" applyFill="1" applyBorder="1" applyAlignment="1">
      <alignment horizontal="right" vertical="center" wrapText="1"/>
    </xf>
    <xf numFmtId="41" fontId="16" fillId="0" borderId="1" xfId="0" applyNumberFormat="1" applyFont="1" applyFill="1" applyBorder="1" applyAlignment="1"/>
    <xf numFmtId="0" fontId="6" fillId="0" borderId="1" xfId="738" applyNumberFormat="1" applyFont="1" applyFill="1" applyBorder="1" applyAlignment="1">
      <alignment horizontal="left" vertical="center" wrapText="1"/>
    </xf>
    <xf numFmtId="0" fontId="3" fillId="0" borderId="1" xfId="0" applyFont="1" applyFill="1" applyBorder="1" applyAlignment="1">
      <alignment horizontal="distributed" vertical="center" wrapText="1"/>
    </xf>
    <xf numFmtId="0" fontId="5" fillId="0" borderId="1" xfId="1013" applyFont="1" applyFill="1" applyBorder="1" applyAlignment="1">
      <alignment horizontal="left" vertical="center" wrapText="1"/>
    </xf>
    <xf numFmtId="0" fontId="6" fillId="0" borderId="1" xfId="738" applyNumberFormat="1" applyFont="1" applyFill="1" applyBorder="1" applyAlignment="1">
      <alignment horizontal="left" vertical="center" wrapText="1" indent="2"/>
    </xf>
    <xf numFmtId="0" fontId="6" fillId="0" borderId="1" xfId="738" applyNumberFormat="1" applyFont="1" applyFill="1" applyBorder="1" applyAlignment="1">
      <alignment horizontal="left" vertical="center" wrapText="1" indent="1"/>
    </xf>
    <xf numFmtId="0" fontId="5" fillId="0" borderId="1" xfId="738" applyNumberFormat="1" applyFont="1" applyFill="1" applyBorder="1" applyAlignment="1">
      <alignment horizontal="left" vertical="center" wrapText="1"/>
    </xf>
    <xf numFmtId="0" fontId="5" fillId="0" borderId="1" xfId="1012" applyFont="1" applyFill="1" applyBorder="1" applyAlignment="1">
      <alignment horizontal="distributed" vertical="center" wrapText="1"/>
    </xf>
    <xf numFmtId="41" fontId="7" fillId="0" borderId="0" xfId="510" applyNumberFormat="1" applyAlignment="1"/>
    <xf numFmtId="41" fontId="7" fillId="0" borderId="0" xfId="510" applyNumberFormat="1" applyFill="1" applyAlignment="1"/>
    <xf numFmtId="199" fontId="6" fillId="0" borderId="0" xfId="745" applyNumberFormat="1" applyFont="1" applyFill="1" applyBorder="1" applyAlignment="1" applyProtection="1">
      <alignment horizontal="left" vertical="center"/>
    </xf>
    <xf numFmtId="0" fontId="6" fillId="0" borderId="0" xfId="510" applyFont="1" applyFill="1" applyBorder="1" applyAlignment="1">
      <alignment vertical="center"/>
    </xf>
    <xf numFmtId="0" fontId="6" fillId="0" borderId="0" xfId="510" applyFont="1" applyFill="1" applyAlignment="1">
      <alignment vertical="center"/>
    </xf>
    <xf numFmtId="199" fontId="9" fillId="0" borderId="0" xfId="745" applyNumberFormat="1" applyFont="1" applyFill="1" applyBorder="1" applyAlignment="1" applyProtection="1">
      <alignment horizontal="right" vertical="center"/>
    </xf>
    <xf numFmtId="0" fontId="5" fillId="0" borderId="1" xfId="510" applyFont="1" applyFill="1" applyBorder="1" applyAlignment="1">
      <alignment horizontal="center" vertical="center" wrapText="1"/>
    </xf>
    <xf numFmtId="194" fontId="5" fillId="0" borderId="2" xfId="1012" applyNumberFormat="1" applyFont="1" applyBorder="1" applyAlignment="1">
      <alignment horizontal="center" vertical="center" wrapText="1"/>
    </xf>
    <xf numFmtId="49" fontId="5" fillId="0" borderId="3" xfId="0" applyNumberFormat="1" applyFont="1" applyFill="1" applyBorder="1" applyAlignment="1" applyProtection="1">
      <alignment vertical="center" wrapText="1"/>
    </xf>
    <xf numFmtId="41" fontId="5" fillId="0" borderId="1" xfId="1212" applyNumberFormat="1" applyFont="1" applyFill="1" applyBorder="1" applyAlignment="1">
      <alignment horizontal="right" vertical="center" wrapText="1"/>
    </xf>
    <xf numFmtId="196" fontId="5" fillId="0" borderId="1" xfId="3" applyNumberFormat="1" applyFont="1" applyFill="1" applyBorder="1" applyAlignment="1">
      <alignment horizontal="right" vertical="center" wrapText="1"/>
    </xf>
    <xf numFmtId="0" fontId="17" fillId="3" borderId="0" xfId="1011" applyFont="1" applyFill="1">
      <alignment vertical="center"/>
    </xf>
    <xf numFmtId="41" fontId="6" fillId="0" borderId="1" xfId="1212" applyNumberFormat="1" applyFont="1" applyFill="1" applyBorder="1" applyAlignment="1">
      <alignment horizontal="right" vertical="center" wrapText="1"/>
    </xf>
    <xf numFmtId="41" fontId="12" fillId="0" borderId="1" xfId="0" applyNumberFormat="1" applyFont="1" applyFill="1" applyBorder="1" applyAlignment="1">
      <alignment horizontal="right" vertical="center" wrapText="1"/>
    </xf>
    <xf numFmtId="196" fontId="6" fillId="0" borderId="1" xfId="3" applyNumberFormat="1" applyFont="1" applyFill="1" applyBorder="1" applyAlignment="1">
      <alignment horizontal="right" vertical="center" wrapText="1"/>
    </xf>
    <xf numFmtId="41" fontId="11" fillId="0" borderId="1" xfId="0" applyNumberFormat="1" applyFont="1" applyFill="1" applyBorder="1" applyAlignment="1">
      <alignment horizontal="right" vertical="center" wrapText="1"/>
    </xf>
    <xf numFmtId="0" fontId="6" fillId="0" borderId="2" xfId="738" applyNumberFormat="1" applyFont="1" applyFill="1" applyBorder="1" applyAlignment="1">
      <alignment horizontal="left" vertical="center" wrapText="1"/>
    </xf>
    <xf numFmtId="41" fontId="6" fillId="0" borderId="1" xfId="0" applyNumberFormat="1" applyFont="1" applyFill="1" applyBorder="1" applyAlignment="1" applyProtection="1">
      <alignment horizontal="right" vertical="center" wrapText="1"/>
    </xf>
    <xf numFmtId="41" fontId="2" fillId="0" borderId="1" xfId="0" applyNumberFormat="1" applyFont="1" applyFill="1" applyBorder="1" applyAlignment="1">
      <alignment horizontal="right" vertical="center" wrapText="1"/>
    </xf>
    <xf numFmtId="49" fontId="6" fillId="0" borderId="3" xfId="0" applyNumberFormat="1" applyFont="1" applyFill="1" applyBorder="1" applyAlignment="1" applyProtection="1">
      <alignment vertical="center" wrapText="1"/>
    </xf>
    <xf numFmtId="41" fontId="6" fillId="0" borderId="1" xfId="833" applyNumberFormat="1" applyFont="1" applyFill="1" applyBorder="1" applyAlignment="1">
      <alignment horizontal="right" vertical="center" wrapText="1"/>
    </xf>
    <xf numFmtId="41" fontId="5" fillId="0" borderId="1" xfId="0" applyNumberFormat="1" applyFont="1" applyFill="1" applyBorder="1" applyAlignment="1" applyProtection="1">
      <alignment horizontal="right" vertical="center" wrapText="1"/>
    </xf>
    <xf numFmtId="41" fontId="5" fillId="0" borderId="1" xfId="833" applyNumberFormat="1" applyFont="1" applyFill="1" applyBorder="1" applyAlignment="1">
      <alignment horizontal="right" vertical="center" wrapText="1"/>
    </xf>
    <xf numFmtId="0" fontId="3" fillId="0" borderId="1" xfId="0" applyFont="1" applyBorder="1" applyAlignment="1">
      <alignment horizontal="distributed" vertical="center" wrapText="1"/>
    </xf>
    <xf numFmtId="49" fontId="6" fillId="0" borderId="3" xfId="0" applyNumberFormat="1" applyFont="1" applyFill="1" applyBorder="1" applyAlignment="1" applyProtection="1">
      <alignment horizontal="center" vertical="center" wrapText="1"/>
    </xf>
    <xf numFmtId="49" fontId="5" fillId="0" borderId="3" xfId="0" applyNumberFormat="1" applyFont="1" applyFill="1" applyBorder="1" applyAlignment="1" applyProtection="1">
      <alignment horizontal="left" vertical="center" wrapText="1"/>
    </xf>
    <xf numFmtId="0" fontId="10" fillId="0" borderId="0" xfId="1012" applyFont="1" applyFill="1" applyProtection="1">
      <alignment vertical="center"/>
    </xf>
    <xf numFmtId="0" fontId="18" fillId="0" borderId="0" xfId="1012" applyFont="1" applyFill="1" applyAlignment="1" applyProtection="1">
      <alignment horizontal="center" vertical="center"/>
    </xf>
    <xf numFmtId="0" fontId="7" fillId="0" borderId="0" xfId="1012" applyProtection="1">
      <alignment vertical="center"/>
    </xf>
    <xf numFmtId="0" fontId="18" fillId="0" borderId="0" xfId="1012" applyFont="1" applyProtection="1">
      <alignment vertical="center"/>
    </xf>
    <xf numFmtId="0" fontId="7" fillId="0" borderId="0" xfId="1012" applyFill="1" applyProtection="1">
      <alignment vertical="center"/>
    </xf>
    <xf numFmtId="200" fontId="7" fillId="0" borderId="0" xfId="1012" applyNumberFormat="1" applyFill="1" applyAlignment="1" applyProtection="1">
      <alignment horizontal="center" vertical="center"/>
    </xf>
    <xf numFmtId="194" fontId="7" fillId="0" borderId="0" xfId="1012" applyNumberFormat="1" applyFill="1" applyAlignment="1" applyProtection="1">
      <alignment horizontal="center" vertical="center"/>
    </xf>
    <xf numFmtId="200" fontId="7" fillId="0" borderId="0" xfId="510" applyNumberFormat="1" applyFill="1" applyAlignment="1" applyProtection="1"/>
    <xf numFmtId="0" fontId="19" fillId="0" borderId="0" xfId="1012" applyFont="1" applyFill="1" applyAlignment="1" applyProtection="1">
      <alignment horizontal="center" vertical="center"/>
    </xf>
    <xf numFmtId="200" fontId="19" fillId="0" borderId="0" xfId="1012" applyNumberFormat="1" applyFont="1" applyFill="1" applyAlignment="1" applyProtection="1">
      <alignment horizontal="center" vertical="center"/>
    </xf>
    <xf numFmtId="0" fontId="6" fillId="0" borderId="0" xfId="1012" applyFont="1" applyFill="1" applyProtection="1">
      <alignment vertical="center"/>
    </xf>
    <xf numFmtId="200" fontId="6" fillId="0" borderId="0" xfId="1012" applyNumberFormat="1" applyFont="1" applyFill="1" applyAlignment="1" applyProtection="1">
      <alignment horizontal="center" vertical="center"/>
    </xf>
    <xf numFmtId="194" fontId="6" fillId="0" borderId="0" xfId="1012" applyNumberFormat="1" applyFont="1" applyFill="1" applyBorder="1" applyAlignment="1" applyProtection="1">
      <alignment horizontal="center" vertical="center"/>
    </xf>
    <xf numFmtId="200" fontId="10" fillId="0" borderId="0" xfId="510" applyNumberFormat="1" applyFont="1" applyFill="1" applyAlignment="1" applyProtection="1"/>
    <xf numFmtId="194" fontId="5" fillId="0" borderId="1" xfId="1012" applyNumberFormat="1" applyFont="1" applyFill="1" applyBorder="1" applyAlignment="1" applyProtection="1">
      <alignment horizontal="center" vertical="center" wrapText="1"/>
    </xf>
    <xf numFmtId="0" fontId="5" fillId="0" borderId="1" xfId="1012" applyFont="1" applyFill="1" applyBorder="1" applyAlignment="1" applyProtection="1">
      <alignment horizontal="distributed" vertical="center" wrapText="1" indent="3"/>
    </xf>
    <xf numFmtId="200" fontId="5" fillId="0" borderId="1" xfId="1012" applyNumberFormat="1" applyFont="1" applyFill="1" applyBorder="1" applyAlignment="1" applyProtection="1">
      <alignment horizontal="center" vertical="center" wrapText="1"/>
    </xf>
    <xf numFmtId="0" fontId="18" fillId="0" borderId="0" xfId="1012" applyFont="1" applyFill="1" applyAlignment="1" applyProtection="1">
      <alignment horizontal="center" vertical="center" wrapText="1"/>
    </xf>
    <xf numFmtId="0" fontId="3" fillId="0" borderId="3" xfId="0" applyFont="1" applyFill="1" applyBorder="1" applyAlignment="1" applyProtection="1">
      <alignment horizontal="left" vertical="center"/>
    </xf>
    <xf numFmtId="49" fontId="3" fillId="0" borderId="4" xfId="0" applyNumberFormat="1" applyFont="1" applyFill="1" applyBorder="1" applyAlignment="1" applyProtection="1">
      <alignment horizontal="left" vertical="center" wrapText="1"/>
    </xf>
    <xf numFmtId="200" fontId="3" fillId="0" borderId="4" xfId="0" applyNumberFormat="1" applyFont="1" applyFill="1" applyBorder="1" applyAlignment="1" applyProtection="1">
      <alignment horizontal="center" vertical="center"/>
      <protection locked="0"/>
    </xf>
    <xf numFmtId="196" fontId="5" fillId="0" borderId="1" xfId="3" applyNumberFormat="1" applyFont="1" applyFill="1" applyBorder="1" applyAlignment="1" applyProtection="1">
      <alignment horizontal="center" vertical="center" wrapText="1"/>
      <protection locked="0"/>
    </xf>
    <xf numFmtId="0" fontId="10" fillId="0" borderId="0" xfId="1011" applyFont="1" applyFill="1" applyProtection="1">
      <alignment vertical="center"/>
    </xf>
    <xf numFmtId="0" fontId="2" fillId="0" borderId="3" xfId="0" applyFont="1" applyFill="1" applyBorder="1" applyAlignment="1" applyProtection="1">
      <alignment horizontal="left" vertical="center"/>
    </xf>
    <xf numFmtId="49" fontId="2" fillId="0" borderId="4" xfId="0" applyNumberFormat="1" applyFont="1" applyFill="1" applyBorder="1" applyAlignment="1" applyProtection="1">
      <alignment horizontal="left" vertical="center" wrapText="1"/>
    </xf>
    <xf numFmtId="200" fontId="2" fillId="0" borderId="4" xfId="0" applyNumberFormat="1" applyFont="1" applyFill="1" applyBorder="1" applyAlignment="1" applyProtection="1">
      <alignment horizontal="center" vertical="center"/>
      <protection locked="0"/>
    </xf>
    <xf numFmtId="196" fontId="6" fillId="0" borderId="1" xfId="3" applyNumberFormat="1" applyFont="1" applyFill="1" applyBorder="1" applyAlignment="1" applyProtection="1">
      <alignment horizontal="center" vertical="center" wrapText="1"/>
      <protection locked="0"/>
    </xf>
    <xf numFmtId="49" fontId="2" fillId="0" borderId="3" xfId="0" applyNumberFormat="1" applyFont="1" applyFill="1" applyBorder="1" applyAlignment="1" applyProtection="1">
      <alignment horizontal="left" vertical="center" wrapText="1"/>
    </xf>
    <xf numFmtId="200" fontId="20" fillId="0" borderId="4" xfId="0" applyNumberFormat="1" applyFont="1" applyFill="1" applyBorder="1" applyAlignment="1" applyProtection="1">
      <alignment horizontal="center" vertical="center" wrapText="1"/>
      <protection locked="0"/>
    </xf>
    <xf numFmtId="49" fontId="3" fillId="0" borderId="3" xfId="0" applyNumberFormat="1" applyFont="1" applyFill="1" applyBorder="1" applyAlignment="1" applyProtection="1">
      <alignment horizontal="left" vertical="center" wrapText="1"/>
    </xf>
    <xf numFmtId="200" fontId="2" fillId="0" borderId="4" xfId="0" applyNumberFormat="1" applyFont="1" applyFill="1" applyBorder="1" applyAlignment="1" applyProtection="1">
      <alignment horizontal="center" vertical="center"/>
    </xf>
    <xf numFmtId="49" fontId="21" fillId="0" borderId="3" xfId="0" applyNumberFormat="1" applyFont="1" applyFill="1" applyBorder="1" applyAlignment="1" applyProtection="1">
      <alignment horizontal="distributed" vertical="center"/>
    </xf>
    <xf numFmtId="49" fontId="21" fillId="0" borderId="4" xfId="0" applyNumberFormat="1" applyFont="1" applyFill="1" applyBorder="1" applyAlignment="1" applyProtection="1">
      <alignment horizontal="distributed" vertical="center" wrapText="1"/>
    </xf>
    <xf numFmtId="49" fontId="3" fillId="0" borderId="1" xfId="997" applyNumberFormat="1" applyFont="1" applyFill="1" applyBorder="1" applyAlignment="1" applyProtection="1">
      <alignment horizontal="left" vertical="center"/>
    </xf>
    <xf numFmtId="0" fontId="5" fillId="0" borderId="1" xfId="1012" applyFont="1" applyFill="1" applyBorder="1" applyAlignment="1" applyProtection="1">
      <alignment horizontal="left" vertical="center" wrapText="1"/>
    </xf>
    <xf numFmtId="200" fontId="5" fillId="0" borderId="1" xfId="0" applyNumberFormat="1" applyFont="1" applyFill="1" applyBorder="1" applyAlignment="1" applyProtection="1">
      <alignment horizontal="center" vertical="center"/>
    </xf>
    <xf numFmtId="200" fontId="5" fillId="0" borderId="1" xfId="0" applyNumberFormat="1" applyFont="1" applyFill="1" applyBorder="1" applyAlignment="1" applyProtection="1">
      <alignment horizontal="center" vertical="center"/>
      <protection locked="0"/>
    </xf>
    <xf numFmtId="49" fontId="2" fillId="0" borderId="1" xfId="997" applyNumberFormat="1" applyFont="1" applyFill="1" applyBorder="1" applyAlignment="1" applyProtection="1">
      <alignment horizontal="left" vertical="center"/>
    </xf>
    <xf numFmtId="0" fontId="6" fillId="0" borderId="1" xfId="1012" applyFont="1" applyFill="1" applyBorder="1" applyAlignment="1" applyProtection="1">
      <alignment horizontal="left" vertical="center" wrapText="1"/>
    </xf>
    <xf numFmtId="200" fontId="6" fillId="0" borderId="1" xfId="0" applyNumberFormat="1" applyFont="1" applyFill="1" applyBorder="1" applyAlignment="1" applyProtection="1">
      <alignment horizontal="center" vertical="center"/>
    </xf>
    <xf numFmtId="200" fontId="6" fillId="0" borderId="1" xfId="0" applyNumberFormat="1" applyFont="1" applyFill="1" applyBorder="1" applyAlignment="1" applyProtection="1">
      <alignment horizontal="center" vertical="center"/>
      <protection locked="0"/>
    </xf>
    <xf numFmtId="0" fontId="5" fillId="0" borderId="1" xfId="1011" applyFont="1" applyFill="1" applyBorder="1" applyAlignment="1" applyProtection="1">
      <alignment horizontal="left" vertical="center" wrapText="1"/>
    </xf>
    <xf numFmtId="0" fontId="7" fillId="0" borderId="1" xfId="1012" applyFill="1" applyBorder="1" applyAlignment="1" applyProtection="1">
      <alignment horizontal="left" vertical="center"/>
    </xf>
    <xf numFmtId="0" fontId="5" fillId="0" borderId="1" xfId="1012" applyFont="1" applyFill="1" applyBorder="1" applyAlignment="1" applyProtection="1">
      <alignment horizontal="distributed" vertical="center" wrapText="1" indent="1"/>
    </xf>
    <xf numFmtId="0" fontId="10" fillId="0" borderId="0" xfId="1012" applyFont="1">
      <alignment vertical="center"/>
    </xf>
    <xf numFmtId="0" fontId="18" fillId="0" borderId="0" xfId="1012" applyFont="1" applyAlignment="1">
      <alignment horizontal="center" vertical="center"/>
    </xf>
    <xf numFmtId="0" fontId="7" fillId="0" borderId="0" xfId="1012">
      <alignment vertical="center"/>
    </xf>
    <xf numFmtId="0" fontId="7" fillId="0" borderId="0" xfId="1012" applyAlignment="1">
      <alignment horizontal="center" vertical="center"/>
    </xf>
    <xf numFmtId="194" fontId="7" fillId="0" borderId="0" xfId="1012" applyNumberFormat="1" applyAlignment="1">
      <alignment horizontal="center" vertical="center"/>
    </xf>
    <xf numFmtId="0" fontId="7" fillId="0" borderId="0" xfId="1012" applyFill="1">
      <alignment vertical="center"/>
    </xf>
    <xf numFmtId="0" fontId="19" fillId="0" borderId="0" xfId="1012" applyFont="1" applyFill="1" applyAlignment="1">
      <alignment horizontal="center" vertical="center"/>
    </xf>
    <xf numFmtId="0" fontId="10" fillId="0" borderId="0" xfId="1012" applyFont="1" applyFill="1">
      <alignment vertical="center"/>
    </xf>
    <xf numFmtId="0" fontId="22" fillId="0" borderId="0" xfId="1012" applyFont="1" applyFill="1" applyAlignment="1">
      <alignment horizontal="center" vertical="center"/>
    </xf>
    <xf numFmtId="0" fontId="6" fillId="0" borderId="0" xfId="1012" applyFont="1" applyFill="1" applyAlignment="1">
      <alignment horizontal="center" vertical="center"/>
    </xf>
    <xf numFmtId="194" fontId="6" fillId="0" borderId="0" xfId="1012" applyNumberFormat="1" applyFont="1" applyFill="1" applyAlignment="1">
      <alignment horizontal="center" vertical="center"/>
    </xf>
    <xf numFmtId="0" fontId="5" fillId="0" borderId="1" xfId="1012" applyFont="1" applyFill="1" applyBorder="1" applyAlignment="1">
      <alignment horizontal="distributed" vertical="center" wrapText="1" indent="3"/>
    </xf>
    <xf numFmtId="0" fontId="23" fillId="0" borderId="0" xfId="1010" applyFont="1" applyFill="1" applyAlignment="1">
      <alignment vertical="center" wrapText="1"/>
    </xf>
    <xf numFmtId="3" fontId="3" fillId="0" borderId="4" xfId="0" applyNumberFormat="1" applyFont="1" applyFill="1" applyBorder="1" applyAlignment="1" applyProtection="1">
      <alignment horizontal="center" vertical="center"/>
      <protection locked="0"/>
    </xf>
    <xf numFmtId="3" fontId="2" fillId="0" borderId="4" xfId="0" applyNumberFormat="1" applyFont="1" applyFill="1" applyBorder="1" applyAlignment="1" applyProtection="1">
      <alignment horizontal="center" vertical="center"/>
      <protection locked="0"/>
    </xf>
    <xf numFmtId="0" fontId="6" fillId="0" borderId="3" xfId="0" applyFont="1" applyFill="1" applyBorder="1" applyAlignment="1" applyProtection="1">
      <alignment vertical="center"/>
    </xf>
    <xf numFmtId="49" fontId="5" fillId="0" borderId="4" xfId="0" applyNumberFormat="1" applyFont="1" applyFill="1" applyBorder="1" applyAlignment="1" applyProtection="1">
      <alignment vertical="center" wrapText="1"/>
    </xf>
    <xf numFmtId="49" fontId="6" fillId="0" borderId="4" xfId="0" applyNumberFormat="1" applyFont="1" applyFill="1" applyBorder="1" applyAlignment="1" applyProtection="1">
      <alignment vertical="center" wrapText="1"/>
    </xf>
    <xf numFmtId="0" fontId="5" fillId="0" borderId="1" xfId="1012" applyFont="1" applyFill="1" applyBorder="1" applyAlignment="1">
      <alignment horizontal="left" vertical="center"/>
    </xf>
    <xf numFmtId="0" fontId="5" fillId="0" borderId="1" xfId="1011" applyFont="1" applyFill="1" applyBorder="1" applyAlignment="1">
      <alignment horizontal="left" vertical="center"/>
    </xf>
    <xf numFmtId="3" fontId="5" fillId="0" borderId="1" xfId="0" applyNumberFormat="1" applyFont="1" applyFill="1" applyBorder="1" applyAlignment="1" applyProtection="1">
      <alignment horizontal="center" vertical="center"/>
    </xf>
    <xf numFmtId="3" fontId="5" fillId="0" borderId="1" xfId="0" applyNumberFormat="1" applyFont="1" applyFill="1" applyBorder="1" applyAlignment="1" applyProtection="1">
      <alignment horizontal="center" vertical="center"/>
      <protection locked="0"/>
    </xf>
    <xf numFmtId="194" fontId="5" fillId="0" borderId="1" xfId="1012" applyNumberFormat="1" applyFont="1" applyFill="1" applyBorder="1" applyAlignment="1" applyProtection="1">
      <alignment horizontal="center" vertical="center" wrapText="1"/>
      <protection locked="0"/>
    </xf>
    <xf numFmtId="0" fontId="5" fillId="0" borderId="1" xfId="1012" applyFont="1" applyFill="1" applyBorder="1" applyAlignment="1" applyProtection="1">
      <alignment horizontal="left" vertical="center"/>
    </xf>
    <xf numFmtId="0" fontId="5" fillId="0" borderId="1" xfId="1011" applyFont="1" applyFill="1" applyBorder="1" applyAlignment="1" applyProtection="1">
      <alignment horizontal="left" vertical="center"/>
    </xf>
    <xf numFmtId="0" fontId="6" fillId="0" borderId="1" xfId="1012" applyFont="1" applyFill="1" applyBorder="1" applyAlignment="1" applyProtection="1">
      <alignment horizontal="left" vertical="center"/>
    </xf>
    <xf numFmtId="3" fontId="6" fillId="0" borderId="1" xfId="0" applyNumberFormat="1" applyFont="1" applyFill="1" applyBorder="1" applyAlignment="1" applyProtection="1">
      <alignment horizontal="center" vertical="center"/>
    </xf>
    <xf numFmtId="3" fontId="6" fillId="0" borderId="1" xfId="0" applyNumberFormat="1" applyFont="1" applyFill="1" applyBorder="1" applyAlignment="1" applyProtection="1">
      <alignment horizontal="center" vertical="center"/>
      <protection locked="0"/>
    </xf>
    <xf numFmtId="194" fontId="6" fillId="0" borderId="1" xfId="1012" applyNumberFormat="1" applyFont="1" applyFill="1" applyBorder="1" applyAlignment="1" applyProtection="1">
      <alignment horizontal="center" vertical="center" wrapText="1"/>
      <protection locked="0"/>
    </xf>
    <xf numFmtId="0" fontId="6" fillId="0" borderId="1" xfId="1012" applyFont="1" applyFill="1" applyBorder="1">
      <alignment vertical="center"/>
    </xf>
    <xf numFmtId="0" fontId="5" fillId="0" borderId="1" xfId="1012" applyFont="1" applyFill="1" applyBorder="1" applyAlignment="1">
      <alignment horizontal="distributed" vertical="center" indent="1"/>
    </xf>
    <xf numFmtId="3" fontId="7" fillId="0" borderId="0" xfId="1012" applyNumberFormat="1" applyAlignment="1">
      <alignment horizontal="center" vertical="center"/>
    </xf>
    <xf numFmtId="0" fontId="24" fillId="0" borderId="0" xfId="1332" applyFont="1" applyFill="1" applyBorder="1" applyAlignment="1" applyProtection="1"/>
    <xf numFmtId="201" fontId="0" fillId="0" borderId="0" xfId="0" applyNumberFormat="1" applyAlignment="1">
      <alignment horizontal="center" vertical="center"/>
    </xf>
    <xf numFmtId="0" fontId="25" fillId="0" borderId="0" xfId="759" applyFont="1" applyBorder="1" applyAlignment="1">
      <alignment horizontal="center" vertical="center" wrapText="1"/>
    </xf>
    <xf numFmtId="201" fontId="25" fillId="0" borderId="0" xfId="759" applyNumberFormat="1" applyFont="1" applyBorder="1" applyAlignment="1">
      <alignment horizontal="center" vertical="center"/>
    </xf>
    <xf numFmtId="0" fontId="2" fillId="0" borderId="0" xfId="759" applyFont="1" applyBorder="1" applyAlignment="1">
      <alignment horizontal="left" vertical="center"/>
    </xf>
    <xf numFmtId="201" fontId="2" fillId="0" borderId="0" xfId="759" applyNumberFormat="1" applyFont="1" applyBorder="1" applyAlignment="1">
      <alignment horizontal="center" vertical="center"/>
    </xf>
    <xf numFmtId="0" fontId="5" fillId="0" borderId="1" xfId="0" applyFont="1" applyBorder="1" applyAlignment="1">
      <alignment horizontal="center" vertical="center" wrapText="1"/>
    </xf>
    <xf numFmtId="201" fontId="5" fillId="0" borderId="1" xfId="1012" applyNumberFormat="1" applyFont="1" applyBorder="1" applyAlignment="1">
      <alignment horizontal="center" vertical="center" wrapText="1"/>
    </xf>
    <xf numFmtId="200" fontId="7" fillId="3" borderId="0" xfId="510" applyNumberFormat="1" applyFont="1" applyFill="1" applyAlignment="1">
      <alignment horizontal="center" vertical="center" wrapText="1"/>
    </xf>
    <xf numFmtId="202" fontId="3" fillId="0" borderId="1" xfId="762" applyNumberFormat="1" applyFont="1" applyFill="1" applyBorder="1" applyAlignment="1">
      <alignment horizontal="left" vertical="center"/>
    </xf>
    <xf numFmtId="201" fontId="3" fillId="0" borderId="1" xfId="762" applyNumberFormat="1" applyFont="1" applyFill="1" applyBorder="1" applyAlignment="1">
      <alignment horizontal="center" vertical="center" wrapText="1"/>
    </xf>
    <xf numFmtId="0" fontId="10" fillId="3" borderId="0" xfId="1011" applyFont="1" applyFill="1" applyAlignment="1">
      <alignment horizontal="center" vertical="center"/>
    </xf>
    <xf numFmtId="202" fontId="2" fillId="0" borderId="1" xfId="762" applyNumberFormat="1" applyFont="1" applyFill="1" applyBorder="1" applyAlignment="1">
      <alignment horizontal="left" vertical="center"/>
    </xf>
    <xf numFmtId="201" fontId="26" fillId="0" borderId="5" xfId="1332" applyNumberFormat="1" applyFont="1" applyFill="1" applyBorder="1" applyAlignment="1" applyProtection="1">
      <alignment horizontal="center" vertical="center"/>
      <protection locked="0"/>
    </xf>
    <xf numFmtId="201" fontId="2" fillId="0" borderId="1" xfId="762" applyNumberFormat="1" applyFont="1" applyFill="1" applyBorder="1" applyAlignment="1">
      <alignment horizontal="center" vertical="center" wrapText="1"/>
    </xf>
    <xf numFmtId="201" fontId="2" fillId="0" borderId="1" xfId="0" applyNumberFormat="1" applyFont="1" applyBorder="1" applyAlignment="1">
      <alignment horizontal="center" vertical="center" wrapText="1"/>
    </xf>
    <xf numFmtId="0" fontId="3" fillId="0" borderId="1" xfId="762" applyFont="1" applyFill="1" applyBorder="1" applyAlignment="1">
      <alignment horizontal="center" vertical="center"/>
    </xf>
    <xf numFmtId="0" fontId="27" fillId="0" borderId="0" xfId="1012" applyFont="1" applyFill="1" applyAlignment="1">
      <alignment horizontal="center" vertical="center" wrapText="1"/>
    </xf>
    <xf numFmtId="0" fontId="20" fillId="0" borderId="0" xfId="1012" applyFont="1" applyFill="1">
      <alignment vertical="center"/>
    </xf>
    <xf numFmtId="0" fontId="7" fillId="0" borderId="0" xfId="1012" applyFont="1" applyFill="1">
      <alignment vertical="center"/>
    </xf>
    <xf numFmtId="0" fontId="7" fillId="0" borderId="0" xfId="1012" applyFill="1" applyAlignment="1">
      <alignment horizontal="center" vertical="center"/>
    </xf>
    <xf numFmtId="200" fontId="7" fillId="0" borderId="0" xfId="1012" applyNumberFormat="1" applyFill="1" applyAlignment="1">
      <alignment horizontal="center" vertical="center"/>
    </xf>
    <xf numFmtId="200" fontId="19" fillId="0" borderId="0" xfId="1012" applyNumberFormat="1" applyFont="1" applyFill="1" applyAlignment="1">
      <alignment horizontal="center" vertical="center"/>
    </xf>
    <xf numFmtId="0" fontId="2" fillId="0" borderId="0" xfId="1012" applyFont="1" applyFill="1" applyAlignment="1">
      <alignment horizontal="left" vertical="center"/>
    </xf>
    <xf numFmtId="200" fontId="6" fillId="0" borderId="0" xfId="1012" applyNumberFormat="1" applyFont="1" applyFill="1" applyBorder="1" applyAlignment="1">
      <alignment horizontal="center" vertical="center"/>
    </xf>
    <xf numFmtId="194" fontId="6" fillId="0" borderId="0" xfId="1012" applyNumberFormat="1" applyFont="1" applyFill="1" applyBorder="1" applyAlignment="1">
      <alignment horizontal="center" vertical="center"/>
    </xf>
    <xf numFmtId="200" fontId="5" fillId="0" borderId="6" xfId="510" applyNumberFormat="1" applyFont="1" applyFill="1" applyBorder="1" applyAlignment="1">
      <alignment horizontal="center" vertical="center" wrapText="1"/>
    </xf>
    <xf numFmtId="0" fontId="5" fillId="0" borderId="1" xfId="1012" applyFont="1" applyFill="1" applyBorder="1" applyAlignment="1">
      <alignment horizontal="center" vertical="center" wrapText="1"/>
    </xf>
    <xf numFmtId="200" fontId="5" fillId="0" borderId="1" xfId="1012" applyNumberFormat="1" applyFont="1" applyFill="1" applyBorder="1" applyAlignment="1">
      <alignment horizontal="center" vertical="center" wrapText="1"/>
    </xf>
    <xf numFmtId="196" fontId="6" fillId="0" borderId="7" xfId="3" applyNumberFormat="1" applyFont="1" applyFill="1" applyBorder="1" applyAlignment="1" applyProtection="1">
      <alignment horizontal="right" vertical="center" wrapText="1"/>
    </xf>
    <xf numFmtId="0" fontId="28" fillId="0" borderId="3" xfId="0" applyFont="1" applyFill="1" applyBorder="1" applyAlignment="1" applyProtection="1">
      <alignment horizontal="left" vertical="center"/>
    </xf>
    <xf numFmtId="49" fontId="28" fillId="0" borderId="4" xfId="0" applyNumberFormat="1" applyFont="1" applyFill="1" applyBorder="1" applyAlignment="1" applyProtection="1">
      <alignment horizontal="left" vertical="center" wrapText="1"/>
    </xf>
    <xf numFmtId="3" fontId="28" fillId="0" borderId="4" xfId="0" applyNumberFormat="1" applyFont="1" applyFill="1" applyBorder="1" applyAlignment="1" applyProtection="1">
      <alignment horizontal="center" vertical="center"/>
      <protection locked="0"/>
    </xf>
    <xf numFmtId="200" fontId="28" fillId="0" borderId="4" xfId="0" applyNumberFormat="1" applyFont="1" applyFill="1" applyBorder="1" applyAlignment="1" applyProtection="1">
      <alignment horizontal="center" vertical="center"/>
      <protection locked="0"/>
    </xf>
    <xf numFmtId="196" fontId="5" fillId="0" borderId="1" xfId="3" applyNumberFormat="1" applyFont="1" applyFill="1" applyBorder="1" applyAlignment="1" applyProtection="1">
      <alignment horizontal="center" vertical="center" wrapText="1" shrinkToFit="1"/>
      <protection locked="0"/>
    </xf>
    <xf numFmtId="0" fontId="20" fillId="0" borderId="3" xfId="0" applyFont="1" applyFill="1" applyBorder="1" applyAlignment="1" applyProtection="1">
      <alignment horizontal="left" vertical="center"/>
    </xf>
    <xf numFmtId="49" fontId="20" fillId="0" borderId="4" xfId="0" applyNumberFormat="1" applyFont="1" applyFill="1" applyBorder="1" applyAlignment="1" applyProtection="1">
      <alignment horizontal="left" vertical="center" wrapText="1"/>
    </xf>
    <xf numFmtId="3" fontId="20" fillId="0" borderId="4" xfId="0" applyNumberFormat="1" applyFont="1" applyFill="1" applyBorder="1" applyAlignment="1" applyProtection="1">
      <alignment horizontal="center" vertical="center"/>
      <protection locked="0"/>
    </xf>
    <xf numFmtId="200" fontId="20" fillId="0" borderId="4" xfId="0" applyNumberFormat="1" applyFont="1" applyFill="1" applyBorder="1" applyAlignment="1" applyProtection="1">
      <alignment horizontal="center" vertical="center"/>
      <protection locked="0"/>
    </xf>
    <xf numFmtId="196" fontId="6" fillId="0" borderId="1" xfId="3" applyNumberFormat="1" applyFont="1" applyFill="1" applyBorder="1" applyAlignment="1" applyProtection="1">
      <alignment horizontal="center" vertical="center" wrapText="1" shrinkToFit="1"/>
      <protection locked="0"/>
    </xf>
    <xf numFmtId="200" fontId="20" fillId="0" borderId="4" xfId="0" applyNumberFormat="1" applyFont="1" applyFill="1" applyBorder="1" applyAlignment="1" applyProtection="1">
      <alignment horizontal="center" vertical="center" wrapText="1"/>
    </xf>
    <xf numFmtId="0" fontId="29" fillId="0" borderId="1" xfId="0" applyFont="1" applyFill="1" applyBorder="1" applyAlignment="1">
      <alignment horizontal="center" vertical="center"/>
    </xf>
    <xf numFmtId="0" fontId="7" fillId="0" borderId="3" xfId="0" applyFont="1" applyFill="1" applyBorder="1" applyAlignment="1" applyProtection="1">
      <alignment horizontal="left" vertical="center"/>
      <protection locked="0"/>
    </xf>
    <xf numFmtId="0" fontId="20" fillId="0" borderId="3" xfId="0" applyFont="1" applyFill="1" applyBorder="1" applyAlignment="1" applyProtection="1">
      <alignment horizontal="left" vertical="center"/>
      <protection locked="0"/>
    </xf>
    <xf numFmtId="49" fontId="20" fillId="0" borderId="3" xfId="0" applyNumberFormat="1" applyFont="1" applyFill="1" applyBorder="1" applyAlignment="1" applyProtection="1">
      <alignment horizontal="left" vertical="center" wrapText="1"/>
    </xf>
    <xf numFmtId="0" fontId="30" fillId="0" borderId="3" xfId="0" applyFont="1" applyFill="1" applyBorder="1" applyAlignment="1" applyProtection="1">
      <alignment horizontal="left" vertical="center"/>
    </xf>
    <xf numFmtId="49" fontId="20" fillId="0" borderId="3" xfId="0" applyNumberFormat="1" applyFont="1" applyFill="1" applyBorder="1" applyAlignment="1" applyProtection="1">
      <alignment vertical="center" wrapText="1"/>
    </xf>
    <xf numFmtId="49" fontId="20" fillId="0" borderId="4" xfId="0" applyNumberFormat="1" applyFont="1" applyFill="1" applyBorder="1" applyAlignment="1" applyProtection="1">
      <alignment horizontal="left" vertical="center"/>
    </xf>
    <xf numFmtId="49" fontId="20" fillId="0" borderId="3" xfId="0" applyNumberFormat="1" applyFont="1" applyFill="1" applyBorder="1" applyAlignment="1" applyProtection="1">
      <alignment horizontal="left" vertical="center" wrapText="1"/>
      <protection locked="0"/>
    </xf>
    <xf numFmtId="49" fontId="20" fillId="0" borderId="4" xfId="0" applyNumberFormat="1" applyFont="1" applyFill="1" applyBorder="1" applyAlignment="1" applyProtection="1">
      <alignment vertical="center" wrapText="1"/>
    </xf>
    <xf numFmtId="49" fontId="20" fillId="0" borderId="4" xfId="0" applyNumberFormat="1" applyFont="1" applyFill="1" applyBorder="1" applyAlignment="1" applyProtection="1">
      <alignment horizontal="left" vertical="center"/>
      <protection locked="0"/>
    </xf>
    <xf numFmtId="49" fontId="20" fillId="0" borderId="4" xfId="0" applyNumberFormat="1" applyFont="1" applyFill="1" applyBorder="1" applyAlignment="1" applyProtection="1">
      <alignment horizontal="left" vertical="center" wrapText="1"/>
      <protection locked="0"/>
    </xf>
    <xf numFmtId="49" fontId="7" fillId="0" borderId="3" xfId="0" applyNumberFormat="1" applyFont="1" applyFill="1" applyBorder="1" applyAlignment="1" applyProtection="1">
      <alignment horizontal="left" vertical="center" wrapText="1"/>
      <protection locked="0"/>
    </xf>
    <xf numFmtId="49" fontId="18" fillId="0" borderId="3" xfId="0" applyNumberFormat="1" applyFont="1" applyFill="1" applyBorder="1" applyAlignment="1" applyProtection="1">
      <alignment horizontal="distributed" vertical="center"/>
      <protection locked="0"/>
    </xf>
    <xf numFmtId="49" fontId="18" fillId="0" borderId="4" xfId="0" applyNumberFormat="1" applyFont="1" applyFill="1" applyBorder="1" applyAlignment="1" applyProtection="1">
      <alignment horizontal="distributed" vertical="center" wrapText="1" indent="1"/>
    </xf>
    <xf numFmtId="3" fontId="28" fillId="0" borderId="4" xfId="0" applyNumberFormat="1" applyFont="1" applyFill="1" applyBorder="1" applyAlignment="1" applyProtection="1">
      <alignment horizontal="center" vertical="center"/>
    </xf>
    <xf numFmtId="200" fontId="28" fillId="0" borderId="4" xfId="0" applyNumberFormat="1" applyFont="1" applyFill="1" applyBorder="1" applyAlignment="1" applyProtection="1">
      <alignment horizontal="center" vertical="center"/>
    </xf>
    <xf numFmtId="3" fontId="7" fillId="0" borderId="0" xfId="1012" applyNumberFormat="1" applyFill="1" applyAlignment="1">
      <alignment horizontal="center" vertical="center"/>
    </xf>
    <xf numFmtId="0" fontId="5" fillId="0" borderId="0" xfId="1012" applyFont="1" applyFill="1" applyAlignment="1">
      <alignment horizontal="center" vertical="center" wrapText="1"/>
    </xf>
    <xf numFmtId="0" fontId="7" fillId="0" borderId="0" xfId="1011" applyFill="1">
      <alignment vertical="center"/>
    </xf>
    <xf numFmtId="0" fontId="0" fillId="0" borderId="0" xfId="0" applyFill="1" applyAlignment="1"/>
    <xf numFmtId="0" fontId="0" fillId="0" borderId="0" xfId="1012" applyFont="1" applyFill="1">
      <alignment vertical="center"/>
    </xf>
    <xf numFmtId="0" fontId="6" fillId="0" borderId="0" xfId="1012" applyFont="1" applyFill="1" applyAlignment="1">
      <alignment horizontal="left" vertical="center"/>
    </xf>
    <xf numFmtId="194" fontId="5" fillId="0" borderId="6" xfId="1012" applyNumberFormat="1" applyFont="1" applyFill="1" applyBorder="1" applyAlignment="1">
      <alignment horizontal="center" vertical="center" wrapText="1"/>
    </xf>
    <xf numFmtId="194" fontId="5" fillId="0" borderId="0" xfId="1012" applyNumberFormat="1" applyFont="1" applyFill="1" applyAlignment="1">
      <alignment horizontal="center" vertical="center" wrapText="1"/>
    </xf>
    <xf numFmtId="0" fontId="6" fillId="0" borderId="8" xfId="1012" applyFont="1" applyFill="1" applyBorder="1" applyAlignment="1">
      <alignment horizontal="left" vertical="center"/>
    </xf>
    <xf numFmtId="200" fontId="6" fillId="0" borderId="1" xfId="1022" applyNumberFormat="1" applyFont="1" applyFill="1" applyBorder="1" applyAlignment="1" applyProtection="1">
      <alignment vertical="center" wrapText="1"/>
    </xf>
    <xf numFmtId="200" fontId="6" fillId="0" borderId="1" xfId="1" applyNumberFormat="1" applyFont="1" applyFill="1" applyBorder="1" applyAlignment="1" applyProtection="1">
      <alignment horizontal="center" vertical="center" wrapText="1"/>
      <protection locked="0"/>
    </xf>
    <xf numFmtId="49" fontId="6" fillId="0" borderId="1" xfId="1022" applyNumberFormat="1" applyFont="1" applyFill="1" applyBorder="1" applyAlignment="1" applyProtection="1">
      <alignment horizontal="left" vertical="center" wrapText="1"/>
    </xf>
    <xf numFmtId="0" fontId="5" fillId="0" borderId="8" xfId="1012" applyFont="1" applyFill="1" applyBorder="1" applyAlignment="1">
      <alignment horizontal="distributed" vertical="center"/>
    </xf>
    <xf numFmtId="49" fontId="5" fillId="0" borderId="1" xfId="0" applyNumberFormat="1" applyFont="1" applyFill="1" applyBorder="1" applyAlignment="1" applyProtection="1">
      <alignment horizontal="distributed" vertical="center" wrapText="1"/>
    </xf>
    <xf numFmtId="200" fontId="5" fillId="0" borderId="1" xfId="1" applyNumberFormat="1" applyFont="1" applyFill="1" applyBorder="1" applyAlignment="1" applyProtection="1">
      <alignment horizontal="center" vertical="center" wrapText="1"/>
      <protection locked="0"/>
    </xf>
    <xf numFmtId="196" fontId="5" fillId="0" borderId="1" xfId="369" applyNumberFormat="1" applyFont="1" applyFill="1" applyBorder="1" applyAlignment="1" applyProtection="1">
      <alignment horizontal="center" vertical="center" wrapText="1"/>
      <protection locked="0"/>
    </xf>
    <xf numFmtId="0" fontId="5" fillId="0" borderId="8" xfId="1012" applyFont="1" applyFill="1" applyBorder="1" applyAlignment="1">
      <alignment horizontal="left" vertical="center"/>
    </xf>
    <xf numFmtId="0" fontId="5" fillId="0" borderId="1" xfId="1012" applyFont="1" applyFill="1" applyBorder="1" applyAlignment="1">
      <alignment vertical="center" wrapText="1"/>
    </xf>
    <xf numFmtId="0" fontId="6" fillId="0" borderId="8" xfId="1012" applyNumberFormat="1" applyFont="1" applyFill="1" applyBorder="1" applyAlignment="1">
      <alignment horizontal="left" vertical="center"/>
    </xf>
    <xf numFmtId="0" fontId="6" fillId="0" borderId="1" xfId="1012" applyNumberFormat="1" applyFont="1" applyFill="1" applyBorder="1" applyAlignment="1">
      <alignment horizontal="left" vertical="center" wrapText="1"/>
    </xf>
    <xf numFmtId="196" fontId="6" fillId="0" borderId="1" xfId="369" applyNumberFormat="1" applyFont="1" applyFill="1" applyBorder="1" applyAlignment="1" applyProtection="1">
      <alignment horizontal="center" vertical="center" wrapText="1"/>
      <protection locked="0"/>
    </xf>
    <xf numFmtId="0" fontId="6" fillId="0" borderId="8" xfId="1011" applyFont="1" applyFill="1" applyBorder="1" applyAlignment="1">
      <alignment horizontal="left" vertical="center"/>
    </xf>
    <xf numFmtId="0" fontId="6" fillId="0" borderId="1" xfId="1012" applyNumberFormat="1" applyFont="1" applyFill="1" applyBorder="1" applyAlignment="1">
      <alignment vertical="center" wrapText="1"/>
    </xf>
    <xf numFmtId="200" fontId="0" fillId="0" borderId="0" xfId="0" applyNumberFormat="1" applyFill="1" applyAlignment="1"/>
    <xf numFmtId="194" fontId="6" fillId="0" borderId="1" xfId="1011" applyNumberFormat="1" applyFont="1" applyFill="1" applyBorder="1" applyAlignment="1" applyProtection="1">
      <alignment horizontal="center" vertical="center" wrapText="1"/>
      <protection locked="0"/>
    </xf>
    <xf numFmtId="0" fontId="5" fillId="0" borderId="1" xfId="1012" applyFont="1" applyFill="1" applyBorder="1" applyAlignment="1">
      <alignment horizontal="left" vertical="center" wrapText="1"/>
    </xf>
    <xf numFmtId="0" fontId="5" fillId="0" borderId="1" xfId="1012" applyNumberFormat="1" applyFont="1" applyFill="1" applyBorder="1" applyAlignment="1">
      <alignment horizontal="left" vertical="center" wrapText="1"/>
    </xf>
    <xf numFmtId="0" fontId="5" fillId="0" borderId="1" xfId="1012" applyFont="1" applyFill="1" applyBorder="1" applyAlignment="1">
      <alignment horizontal="distributed" vertical="center" wrapText="1" indent="2"/>
    </xf>
    <xf numFmtId="3" fontId="0" fillId="0" borderId="0" xfId="0" applyNumberFormat="1" applyFill="1" applyAlignment="1"/>
    <xf numFmtId="0" fontId="5" fillId="3" borderId="0" xfId="1012" applyFont="1" applyFill="1" applyAlignment="1" applyProtection="1">
      <alignment horizontal="center" vertical="center" wrapText="1"/>
    </xf>
    <xf numFmtId="0" fontId="6" fillId="3" borderId="0" xfId="1012" applyFont="1" applyFill="1" applyProtection="1">
      <alignment vertical="center"/>
    </xf>
    <xf numFmtId="0" fontId="7" fillId="3" borderId="0" xfId="1011" applyFill="1" applyProtection="1">
      <alignment vertical="center"/>
    </xf>
    <xf numFmtId="0" fontId="7" fillId="3" borderId="0" xfId="1012" applyFill="1" applyProtection="1">
      <alignment vertical="center"/>
    </xf>
    <xf numFmtId="0" fontId="7" fillId="3" borderId="0" xfId="1012" applyFill="1" applyAlignment="1" applyProtection="1">
      <alignment horizontal="center" vertical="center"/>
    </xf>
    <xf numFmtId="194" fontId="7" fillId="3" borderId="0" xfId="1012" applyNumberFormat="1" applyFill="1" applyAlignment="1" applyProtection="1">
      <alignment horizontal="center" vertical="center"/>
    </xf>
    <xf numFmtId="0" fontId="0" fillId="0" borderId="0" xfId="0" applyAlignment="1" applyProtection="1"/>
    <xf numFmtId="0" fontId="0" fillId="0" borderId="0" xfId="0" applyFill="1" applyAlignment="1" applyProtection="1"/>
    <xf numFmtId="0" fontId="6" fillId="0" borderId="0" xfId="1012" applyFont="1" applyFill="1" applyAlignment="1" applyProtection="1">
      <alignment horizontal="left" vertical="center"/>
    </xf>
    <xf numFmtId="0" fontId="22" fillId="0" borderId="0" xfId="1012" applyFont="1" applyFill="1" applyAlignment="1" applyProtection="1">
      <alignment horizontal="center" vertical="center"/>
    </xf>
    <xf numFmtId="0" fontId="7" fillId="0" borderId="0" xfId="1012" applyFill="1" applyAlignment="1" applyProtection="1">
      <alignment horizontal="center" vertical="center"/>
    </xf>
    <xf numFmtId="194" fontId="5" fillId="0" borderId="8" xfId="1012" applyNumberFormat="1" applyFont="1" applyFill="1" applyBorder="1" applyAlignment="1" applyProtection="1">
      <alignment horizontal="center" vertical="center" wrapText="1"/>
    </xf>
    <xf numFmtId="0" fontId="5" fillId="0" borderId="1" xfId="1012" applyFont="1" applyFill="1" applyBorder="1" applyAlignment="1" applyProtection="1">
      <alignment horizontal="center" vertical="center" wrapText="1"/>
    </xf>
    <xf numFmtId="194" fontId="5" fillId="0" borderId="0" xfId="1012" applyNumberFormat="1" applyFont="1" applyFill="1" applyAlignment="1" applyProtection="1">
      <alignment horizontal="center" vertical="center" wrapText="1"/>
    </xf>
    <xf numFmtId="0" fontId="5" fillId="0" borderId="8" xfId="1012" applyNumberFormat="1" applyFont="1" applyFill="1" applyBorder="1" applyAlignment="1" applyProtection="1">
      <alignment horizontal="left" vertical="center"/>
    </xf>
    <xf numFmtId="0" fontId="5" fillId="0" borderId="1" xfId="1012" applyNumberFormat="1" applyFont="1" applyFill="1" applyBorder="1" applyAlignment="1" applyProtection="1">
      <alignment vertical="center" wrapText="1"/>
    </xf>
    <xf numFmtId="0" fontId="10" fillId="0" borderId="0" xfId="1011" applyFont="1" applyFill="1" applyAlignment="1" applyProtection="1">
      <alignment horizontal="center" vertical="center"/>
    </xf>
    <xf numFmtId="0" fontId="6" fillId="0" borderId="8" xfId="1012" applyFont="1" applyFill="1" applyBorder="1" applyAlignment="1" applyProtection="1">
      <alignment horizontal="left" vertical="center"/>
    </xf>
    <xf numFmtId="0" fontId="5" fillId="0" borderId="8" xfId="1012" applyFont="1" applyFill="1" applyBorder="1" applyAlignment="1" applyProtection="1">
      <alignment horizontal="left" vertical="center"/>
    </xf>
    <xf numFmtId="0" fontId="6" fillId="0" borderId="8" xfId="1012" applyFont="1" applyFill="1" applyBorder="1" applyAlignment="1" applyProtection="1">
      <alignment horizontal="left" vertical="top" wrapText="1"/>
    </xf>
    <xf numFmtId="0" fontId="6" fillId="0" borderId="1" xfId="1012" applyNumberFormat="1" applyFont="1" applyFill="1" applyBorder="1" applyAlignment="1" applyProtection="1">
      <alignment vertical="center" wrapText="1"/>
    </xf>
    <xf numFmtId="0" fontId="5" fillId="0" borderId="8" xfId="1012" applyFont="1" applyFill="1" applyBorder="1" applyAlignment="1" applyProtection="1">
      <alignment horizontal="distributed" vertical="center"/>
    </xf>
    <xf numFmtId="0" fontId="6" fillId="0" borderId="8" xfId="1011" applyFont="1" applyFill="1" applyBorder="1" applyAlignment="1" applyProtection="1">
      <alignment horizontal="left" vertical="center"/>
    </xf>
    <xf numFmtId="0" fontId="6" fillId="0" borderId="1" xfId="1011" applyFont="1" applyFill="1" applyBorder="1" applyAlignment="1" applyProtection="1">
      <alignment horizontal="left" vertical="center" wrapText="1"/>
    </xf>
    <xf numFmtId="0" fontId="17" fillId="0" borderId="8" xfId="1012" applyFont="1" applyFill="1" applyBorder="1" applyAlignment="1" applyProtection="1">
      <alignment horizontal="distributed" vertical="center"/>
    </xf>
    <xf numFmtId="0" fontId="5" fillId="0" borderId="1" xfId="1012" applyNumberFormat="1" applyFont="1" applyFill="1" applyBorder="1" applyAlignment="1" applyProtection="1">
      <alignment horizontal="distributed" vertical="center"/>
    </xf>
    <xf numFmtId="3" fontId="7" fillId="3" borderId="0" xfId="1012" applyNumberFormat="1" applyFill="1" applyAlignment="1" applyProtection="1">
      <alignment horizontal="center" vertical="center"/>
    </xf>
    <xf numFmtId="0" fontId="0" fillId="0" borderId="0" xfId="0" applyAlignment="1">
      <alignment horizontal="center" vertical="center"/>
    </xf>
    <xf numFmtId="0" fontId="2" fillId="0" borderId="0" xfId="1012" applyFont="1" applyFill="1" applyAlignment="1">
      <alignment horizontal="center" vertical="center"/>
    </xf>
    <xf numFmtId="0" fontId="6" fillId="0" borderId="0" xfId="510" applyFont="1" applyFill="1" applyAlignment="1">
      <alignment horizontal="center" vertical="center"/>
    </xf>
    <xf numFmtId="0" fontId="7" fillId="0" borderId="0" xfId="510" applyFill="1" applyAlignment="1">
      <alignment horizontal="center" vertical="center"/>
    </xf>
    <xf numFmtId="49" fontId="3" fillId="0" borderId="9" xfId="759" applyNumberFormat="1" applyFont="1" applyFill="1" applyBorder="1" applyAlignment="1">
      <alignment horizontal="left" vertical="center" wrapText="1"/>
    </xf>
    <xf numFmtId="200" fontId="5" fillId="0" borderId="9" xfId="976" applyNumberFormat="1" applyFont="1" applyFill="1" applyBorder="1" applyAlignment="1">
      <alignment horizontal="center" vertical="center"/>
    </xf>
    <xf numFmtId="200" fontId="5" fillId="0" borderId="1" xfId="781" applyNumberFormat="1" applyFont="1" applyFill="1" applyBorder="1" applyAlignment="1">
      <alignment horizontal="center" vertical="center" wrapText="1"/>
    </xf>
    <xf numFmtId="200" fontId="5" fillId="0" borderId="1" xfId="781" applyNumberFormat="1" applyFont="1" applyFill="1" applyBorder="1" applyAlignment="1">
      <alignment horizontal="right" vertical="center" wrapText="1"/>
    </xf>
    <xf numFmtId="196" fontId="3" fillId="0" borderId="1" xfId="3" applyNumberFormat="1" applyFont="1" applyFill="1" applyBorder="1" applyAlignment="1">
      <alignment horizontal="center" vertical="center" wrapText="1"/>
    </xf>
    <xf numFmtId="49" fontId="2" fillId="0" borderId="9" xfId="759" applyNumberFormat="1" applyFont="1" applyFill="1" applyBorder="1" applyAlignment="1">
      <alignment horizontal="left" vertical="center" wrapText="1"/>
    </xf>
    <xf numFmtId="200" fontId="6" fillId="0" borderId="9" xfId="976" applyNumberFormat="1" applyFont="1" applyFill="1" applyBorder="1" applyAlignment="1">
      <alignment horizontal="center" vertical="center"/>
    </xf>
    <xf numFmtId="200" fontId="2" fillId="0" borderId="9" xfId="958" applyNumberFormat="1" applyFont="1" applyFill="1" applyBorder="1" applyAlignment="1">
      <alignment horizontal="center" vertical="center" wrapText="1"/>
    </xf>
    <xf numFmtId="200" fontId="2" fillId="0" borderId="9" xfId="958" applyNumberFormat="1" applyFont="1" applyBorder="1" applyAlignment="1">
      <alignment horizontal="right" vertical="center" wrapText="1"/>
    </xf>
    <xf numFmtId="196" fontId="2" fillId="0" borderId="1" xfId="3" applyNumberFormat="1" applyFont="1" applyFill="1" applyBorder="1" applyAlignment="1">
      <alignment horizontal="center" vertical="center" wrapText="1"/>
    </xf>
    <xf numFmtId="200" fontId="6" fillId="0" borderId="1" xfId="781" applyNumberFormat="1" applyFont="1" applyFill="1" applyBorder="1" applyAlignment="1">
      <alignment horizontal="center" vertical="center" wrapText="1"/>
    </xf>
    <xf numFmtId="200" fontId="6" fillId="0" borderId="1" xfId="781" applyNumberFormat="1" applyFont="1" applyFill="1" applyBorder="1" applyAlignment="1">
      <alignment horizontal="right" vertical="center" wrapText="1"/>
    </xf>
    <xf numFmtId="0" fontId="7" fillId="0" borderId="0" xfId="510" applyFont="1" applyFill="1" applyAlignment="1"/>
    <xf numFmtId="200" fontId="5" fillId="0" borderId="1" xfId="0" applyNumberFormat="1" applyFont="1" applyFill="1" applyBorder="1" applyAlignment="1">
      <alignment horizontal="right" vertical="center" wrapText="1"/>
    </xf>
    <xf numFmtId="200" fontId="3" fillId="0" borderId="9" xfId="0" applyNumberFormat="1" applyFont="1" applyFill="1" applyBorder="1" applyAlignment="1">
      <alignment horizontal="center" vertical="center" wrapText="1"/>
    </xf>
    <xf numFmtId="200" fontId="3" fillId="0" borderId="9" xfId="0" applyNumberFormat="1" applyFont="1" applyFill="1" applyBorder="1" applyAlignment="1">
      <alignment horizontal="right" vertical="center" wrapText="1"/>
    </xf>
    <xf numFmtId="200" fontId="3" fillId="0" borderId="10" xfId="0" applyNumberFormat="1" applyFont="1" applyFill="1" applyBorder="1" applyAlignment="1">
      <alignment horizontal="center" vertical="center" wrapText="1"/>
    </xf>
    <xf numFmtId="200" fontId="3" fillId="0" borderId="9" xfId="1" applyNumberFormat="1" applyFont="1" applyFill="1" applyBorder="1" applyAlignment="1">
      <alignment horizontal="right" vertical="center" wrapText="1"/>
    </xf>
    <xf numFmtId="196" fontId="3" fillId="0" borderId="1" xfId="3" applyNumberFormat="1" applyFont="1" applyFill="1" applyBorder="1" applyAlignment="1" applyProtection="1">
      <alignment horizontal="center" vertical="center" wrapText="1"/>
    </xf>
    <xf numFmtId="200" fontId="2" fillId="0" borderId="10" xfId="0" applyNumberFormat="1" applyFont="1" applyFill="1" applyBorder="1" applyAlignment="1">
      <alignment horizontal="center" vertical="center" wrapText="1"/>
    </xf>
    <xf numFmtId="200" fontId="2" fillId="0" borderId="9" xfId="957" applyNumberFormat="1" applyFont="1" applyFill="1" applyBorder="1" applyAlignment="1">
      <alignment horizontal="center" vertical="center" wrapText="1"/>
    </xf>
    <xf numFmtId="196" fontId="2" fillId="0" borderId="1" xfId="3" applyNumberFormat="1" applyFont="1" applyFill="1" applyBorder="1" applyAlignment="1" applyProtection="1">
      <alignment horizontal="center" vertical="center" wrapText="1"/>
    </xf>
    <xf numFmtId="200" fontId="2" fillId="0" borderId="9" xfId="1" applyNumberFormat="1" applyFont="1" applyFill="1" applyBorder="1" applyAlignment="1">
      <alignment horizontal="right" vertical="center" wrapText="1"/>
    </xf>
    <xf numFmtId="200" fontId="2" fillId="0" borderId="11" xfId="1" applyNumberFormat="1" applyFont="1" applyFill="1" applyBorder="1" applyAlignment="1">
      <alignment horizontal="right" vertical="center" wrapText="1"/>
    </xf>
    <xf numFmtId="200" fontId="5" fillId="0" borderId="1" xfId="1" applyNumberFormat="1" applyFont="1" applyFill="1" applyBorder="1" applyAlignment="1" applyProtection="1">
      <alignment horizontal="right" vertical="center"/>
    </xf>
    <xf numFmtId="200" fontId="6" fillId="0" borderId="1" xfId="1" applyNumberFormat="1" applyFont="1" applyFill="1" applyBorder="1" applyAlignment="1" applyProtection="1">
      <alignment horizontal="right" vertical="center"/>
    </xf>
    <xf numFmtId="200" fontId="3" fillId="0" borderId="3" xfId="1" applyNumberFormat="1" applyFont="1" applyFill="1" applyBorder="1" applyAlignment="1">
      <alignment horizontal="right" vertical="center" wrapText="1"/>
    </xf>
    <xf numFmtId="49" fontId="3" fillId="0" borderId="9" xfId="759" applyNumberFormat="1" applyFont="1" applyFill="1" applyBorder="1" applyAlignment="1">
      <alignment horizontal="distributed" vertical="center" wrapText="1"/>
    </xf>
    <xf numFmtId="200" fontId="3" fillId="0" borderId="10" xfId="0" applyNumberFormat="1" applyFont="1" applyFill="1" applyBorder="1" applyAlignment="1">
      <alignment horizontal="right" vertical="center" wrapText="1"/>
    </xf>
    <xf numFmtId="200" fontId="2" fillId="0" borderId="10" xfId="0" applyNumberFormat="1" applyFont="1" applyFill="1" applyBorder="1" applyAlignment="1">
      <alignment horizontal="right" vertical="center" wrapText="1"/>
    </xf>
    <xf numFmtId="49" fontId="3" fillId="0" borderId="1" xfId="759" applyNumberFormat="1" applyFont="1" applyFill="1" applyBorder="1" applyAlignment="1">
      <alignment horizontal="left" vertical="center" wrapText="1"/>
    </xf>
    <xf numFmtId="200" fontId="5" fillId="0" borderId="9" xfId="733" applyNumberFormat="1" applyFont="1" applyFill="1" applyBorder="1" applyAlignment="1" applyProtection="1">
      <alignment horizontal="center" vertical="center"/>
    </xf>
    <xf numFmtId="200" fontId="3" fillId="0" borderId="9" xfId="951" applyNumberFormat="1" applyFont="1" applyFill="1" applyBorder="1" applyAlignment="1">
      <alignment horizontal="center" vertical="center" wrapText="1"/>
    </xf>
    <xf numFmtId="200" fontId="3" fillId="0" borderId="9" xfId="951" applyNumberFormat="1" applyFont="1" applyBorder="1" applyAlignment="1">
      <alignment horizontal="right" vertical="center" wrapText="1"/>
    </xf>
    <xf numFmtId="0" fontId="18" fillId="0" borderId="0" xfId="510" applyFont="1" applyFill="1" applyAlignment="1"/>
    <xf numFmtId="49" fontId="2" fillId="0" borderId="1" xfId="759" applyNumberFormat="1" applyFont="1" applyFill="1" applyBorder="1" applyAlignment="1">
      <alignment horizontal="left" vertical="center" wrapText="1"/>
    </xf>
    <xf numFmtId="200" fontId="6" fillId="0" borderId="9" xfId="733" applyNumberFormat="1" applyFont="1" applyFill="1" applyBorder="1" applyAlignment="1" applyProtection="1">
      <alignment horizontal="center" vertical="center"/>
    </xf>
    <xf numFmtId="200" fontId="2" fillId="0" borderId="9" xfId="951" applyNumberFormat="1" applyFont="1" applyFill="1" applyBorder="1" applyAlignment="1">
      <alignment horizontal="center" vertical="center" wrapText="1"/>
    </xf>
    <xf numFmtId="200" fontId="2" fillId="0" borderId="9" xfId="951" applyNumberFormat="1" applyFont="1" applyBorder="1" applyAlignment="1">
      <alignment horizontal="right" vertical="center" wrapText="1"/>
    </xf>
    <xf numFmtId="200" fontId="3" fillId="0" borderId="1" xfId="0" applyNumberFormat="1" applyFont="1" applyFill="1" applyBorder="1" applyAlignment="1">
      <alignment horizontal="center" vertical="center" wrapText="1"/>
    </xf>
    <xf numFmtId="200" fontId="2" fillId="0" borderId="1" xfId="0" applyNumberFormat="1" applyFont="1" applyFill="1" applyBorder="1" applyAlignment="1">
      <alignment horizontal="center" vertical="center" wrapText="1"/>
    </xf>
    <xf numFmtId="194" fontId="3" fillId="0" borderId="1" xfId="0" applyNumberFormat="1" applyFont="1" applyFill="1" applyBorder="1" applyAlignment="1">
      <alignment horizontal="center" vertical="center" wrapText="1"/>
    </xf>
    <xf numFmtId="3" fontId="2" fillId="0" borderId="1" xfId="0" applyNumberFormat="1" applyFont="1" applyFill="1" applyBorder="1" applyAlignment="1">
      <alignment horizontal="center" vertical="center" wrapText="1"/>
    </xf>
    <xf numFmtId="200" fontId="3" fillId="0" borderId="9" xfId="954" applyNumberFormat="1" applyFont="1" applyFill="1" applyBorder="1" applyAlignment="1">
      <alignment horizontal="center" vertical="center" wrapText="1"/>
    </xf>
    <xf numFmtId="200" fontId="2" fillId="0" borderId="9" xfId="954" applyNumberFormat="1" applyFont="1" applyFill="1" applyBorder="1" applyAlignment="1">
      <alignment horizontal="center" vertical="center" wrapText="1"/>
    </xf>
    <xf numFmtId="196" fontId="6" fillId="0" borderId="1" xfId="3" applyNumberFormat="1" applyFont="1" applyFill="1" applyBorder="1" applyAlignment="1" applyProtection="1">
      <alignment horizontal="center" vertical="center" wrapText="1"/>
    </xf>
    <xf numFmtId="203" fontId="2" fillId="0" borderId="1" xfId="0" applyNumberFormat="1" applyFont="1" applyFill="1" applyBorder="1" applyAlignment="1">
      <alignment horizontal="center" vertical="center" wrapText="1"/>
    </xf>
    <xf numFmtId="194" fontId="2" fillId="0" borderId="1" xfId="0" applyNumberFormat="1" applyFont="1" applyFill="1" applyBorder="1" applyAlignment="1">
      <alignment horizontal="center" vertical="center" wrapText="1"/>
    </xf>
    <xf numFmtId="49" fontId="3" fillId="0" borderId="1" xfId="759" applyNumberFormat="1" applyFont="1" applyFill="1" applyBorder="1" applyAlignment="1">
      <alignment horizontal="distributed" vertical="center" wrapText="1"/>
    </xf>
    <xf numFmtId="194" fontId="3" fillId="0" borderId="1" xfId="0" applyNumberFormat="1" applyFont="1" applyFill="1" applyBorder="1" applyAlignment="1">
      <alignment horizontal="right" vertical="center" wrapText="1"/>
    </xf>
    <xf numFmtId="194" fontId="2" fillId="0" borderId="1" xfId="0" applyNumberFormat="1" applyFont="1" applyFill="1" applyBorder="1" applyAlignment="1">
      <alignment horizontal="right" vertical="center" wrapText="1"/>
    </xf>
    <xf numFmtId="200" fontId="3" fillId="0" borderId="1" xfId="954" applyNumberFormat="1" applyFont="1" applyFill="1" applyBorder="1" applyAlignment="1">
      <alignment horizontal="center" vertical="center" wrapText="1"/>
    </xf>
    <xf numFmtId="0" fontId="2" fillId="0" borderId="0" xfId="1012" applyFont="1" applyFill="1">
      <alignment vertical="center"/>
    </xf>
    <xf numFmtId="0" fontId="22" fillId="0" borderId="0" xfId="1012" applyFont="1" applyFill="1">
      <alignment vertical="center"/>
    </xf>
    <xf numFmtId="0" fontId="6" fillId="0" borderId="0" xfId="510" applyFont="1" applyFill="1" applyAlignment="1"/>
    <xf numFmtId="194" fontId="6" fillId="0" borderId="0" xfId="1012" applyNumberFormat="1" applyFont="1" applyFill="1" applyBorder="1" applyAlignment="1">
      <alignment horizontal="right" vertical="center"/>
    </xf>
    <xf numFmtId="196" fontId="3" fillId="0" borderId="1" xfId="3" applyNumberFormat="1" applyFont="1" applyFill="1" applyBorder="1" applyAlignment="1">
      <alignment horizontal="right" vertical="center" wrapText="1"/>
    </xf>
    <xf numFmtId="196" fontId="3" fillId="0" borderId="1" xfId="3" applyNumberFormat="1" applyFont="1" applyFill="1" applyBorder="1" applyAlignment="1" applyProtection="1">
      <alignment horizontal="right" vertical="center" wrapText="1"/>
    </xf>
    <xf numFmtId="0" fontId="17" fillId="0" borderId="0" xfId="1011" applyFont="1" applyFill="1">
      <alignment vertical="center"/>
    </xf>
    <xf numFmtId="0" fontId="6" fillId="0" borderId="9" xfId="510" applyNumberFormat="1" applyFont="1" applyFill="1" applyBorder="1" applyAlignment="1">
      <alignment horizontal="left" vertical="center" wrapText="1"/>
    </xf>
    <xf numFmtId="196" fontId="2" fillId="0" borderId="1" xfId="3" applyNumberFormat="1" applyFont="1" applyFill="1" applyBorder="1" applyAlignment="1">
      <alignment horizontal="right" vertical="center" wrapText="1"/>
    </xf>
    <xf numFmtId="196" fontId="2" fillId="0" borderId="1" xfId="3" applyNumberFormat="1" applyFont="1" applyFill="1" applyBorder="1" applyAlignment="1" applyProtection="1">
      <alignment horizontal="right" vertical="center" wrapText="1"/>
    </xf>
    <xf numFmtId="41" fontId="7" fillId="0" borderId="0" xfId="510" applyNumberFormat="1" applyFill="1" applyAlignment="1">
      <alignment horizontal="right" wrapText="1"/>
    </xf>
    <xf numFmtId="0" fontId="6" fillId="0" borderId="10" xfId="510" applyNumberFormat="1" applyFont="1" applyFill="1" applyBorder="1" applyAlignment="1">
      <alignment horizontal="left" vertical="center" wrapText="1"/>
    </xf>
    <xf numFmtId="41" fontId="6" fillId="0" borderId="4" xfId="0" applyNumberFormat="1" applyFont="1" applyFill="1" applyBorder="1" applyAlignment="1" applyProtection="1">
      <alignment horizontal="right" vertical="center" wrapText="1"/>
      <protection locked="0"/>
    </xf>
    <xf numFmtId="41" fontId="2" fillId="0" borderId="3" xfId="0" applyNumberFormat="1" applyFont="1" applyFill="1" applyBorder="1" applyAlignment="1">
      <alignment horizontal="right" vertical="center" wrapText="1"/>
    </xf>
    <xf numFmtId="41" fontId="3" fillId="0" borderId="11" xfId="0" applyNumberFormat="1" applyFont="1" applyFill="1" applyBorder="1" applyAlignment="1">
      <alignment horizontal="right" vertical="center" wrapText="1"/>
    </xf>
    <xf numFmtId="41" fontId="2" fillId="0" borderId="1" xfId="0" applyNumberFormat="1" applyFont="1" applyFill="1" applyBorder="1" applyAlignment="1">
      <alignment horizontal="right" vertical="center" wrapText="1" shrinkToFit="1"/>
    </xf>
    <xf numFmtId="41" fontId="3" fillId="0" borderId="3" xfId="0" applyNumberFormat="1" applyFont="1" applyFill="1" applyBorder="1" applyAlignment="1">
      <alignment horizontal="right" vertical="center" wrapText="1"/>
    </xf>
    <xf numFmtId="0" fontId="7" fillId="0" borderId="0" xfId="510" applyFill="1" applyAlignment="1">
      <alignment wrapText="1"/>
    </xf>
    <xf numFmtId="196" fontId="5" fillId="0" borderId="1" xfId="3" applyNumberFormat="1" applyFont="1" applyFill="1" applyBorder="1" applyAlignment="1" applyProtection="1">
      <alignment horizontal="right" vertical="center" wrapText="1"/>
    </xf>
    <xf numFmtId="196" fontId="6" fillId="0" borderId="1" xfId="3" applyNumberFormat="1" applyFont="1" applyFill="1" applyBorder="1" applyAlignment="1" applyProtection="1">
      <alignment horizontal="right" vertical="center" wrapText="1"/>
    </xf>
    <xf numFmtId="41" fontId="6" fillId="0" borderId="1" xfId="833" applyNumberFormat="1" applyFont="1" applyFill="1" applyBorder="1" applyAlignment="1">
      <alignment horizontal="center" vertical="center" wrapText="1"/>
    </xf>
    <xf numFmtId="41" fontId="5" fillId="0" borderId="1" xfId="833" applyNumberFormat="1" applyFont="1" applyFill="1" applyBorder="1" applyAlignment="1">
      <alignment horizontal="right" vertical="center"/>
    </xf>
    <xf numFmtId="41" fontId="5" fillId="0" borderId="1" xfId="1" applyNumberFormat="1" applyFont="1" applyFill="1" applyBorder="1" applyAlignment="1" applyProtection="1">
      <alignment horizontal="right" vertical="center" wrapText="1"/>
    </xf>
    <xf numFmtId="0" fontId="18" fillId="3" borderId="0" xfId="1012" applyFont="1" applyFill="1" applyAlignment="1" applyProtection="1">
      <alignment horizontal="center" vertical="center"/>
    </xf>
    <xf numFmtId="0" fontId="18" fillId="3" borderId="0" xfId="1012" applyFont="1" applyFill="1" applyProtection="1">
      <alignment vertical="center"/>
    </xf>
    <xf numFmtId="200" fontId="7" fillId="3" borderId="0" xfId="1012" applyNumberFormat="1" applyFill="1" applyAlignment="1" applyProtection="1">
      <alignment horizontal="center" vertical="center"/>
    </xf>
    <xf numFmtId="200" fontId="0" fillId="3" borderId="0" xfId="0" applyNumberFormat="1" applyFill="1" applyAlignment="1" applyProtection="1"/>
    <xf numFmtId="200" fontId="0" fillId="0" borderId="0" xfId="0" applyNumberFormat="1" applyFill="1" applyAlignment="1" applyProtection="1"/>
    <xf numFmtId="0" fontId="7" fillId="0" borderId="0" xfId="1012" applyFont="1" applyFill="1" applyProtection="1">
      <alignment vertical="center"/>
    </xf>
    <xf numFmtId="0" fontId="6" fillId="0" borderId="0" xfId="1012" applyFont="1" applyFill="1" applyBorder="1" applyAlignment="1" applyProtection="1">
      <alignment horizontal="left" vertical="center"/>
    </xf>
    <xf numFmtId="0" fontId="22" fillId="0" borderId="0" xfId="1012" applyFont="1" applyFill="1" applyBorder="1" applyAlignment="1" applyProtection="1">
      <alignment horizontal="center" vertical="center"/>
    </xf>
    <xf numFmtId="200" fontId="22" fillId="0" borderId="0" xfId="1012" applyNumberFormat="1" applyFont="1" applyFill="1" applyBorder="1" applyAlignment="1" applyProtection="1">
      <alignment horizontal="center" vertical="center"/>
    </xf>
    <xf numFmtId="0" fontId="6" fillId="0" borderId="0" xfId="1012" applyFont="1" applyFill="1" applyAlignment="1" applyProtection="1">
      <alignment horizontal="center" vertical="center"/>
    </xf>
    <xf numFmtId="194" fontId="5" fillId="0" borderId="6" xfId="1012" applyNumberFormat="1" applyFont="1" applyFill="1" applyBorder="1" applyAlignment="1" applyProtection="1">
      <alignment horizontal="center" vertical="center" wrapText="1"/>
    </xf>
    <xf numFmtId="194" fontId="5" fillId="0" borderId="12" xfId="1012" applyNumberFormat="1" applyFont="1" applyFill="1" applyBorder="1" applyAlignment="1" applyProtection="1">
      <alignment horizontal="center" vertical="center" wrapText="1"/>
    </xf>
    <xf numFmtId="0" fontId="3" fillId="0" borderId="8" xfId="997" applyNumberFormat="1" applyFont="1" applyFill="1" applyBorder="1" applyAlignment="1" applyProtection="1">
      <alignment horizontal="left" vertical="center"/>
    </xf>
    <xf numFmtId="0" fontId="5" fillId="0" borderId="1" xfId="0" applyFont="1" applyFill="1" applyBorder="1" applyAlignment="1" applyProtection="1">
      <alignment vertical="center" wrapText="1"/>
    </xf>
    <xf numFmtId="0" fontId="17" fillId="0" borderId="0" xfId="1011" applyFont="1" applyFill="1" applyAlignment="1" applyProtection="1">
      <alignment horizontal="center" vertical="center"/>
    </xf>
    <xf numFmtId="0" fontId="2" fillId="0" borderId="8" xfId="997" applyNumberFormat="1" applyFont="1" applyFill="1" applyBorder="1" applyAlignment="1" applyProtection="1">
      <alignment horizontal="left" vertical="center"/>
    </xf>
    <xf numFmtId="0" fontId="6" fillId="0" borderId="1" xfId="0" applyFont="1" applyFill="1" applyBorder="1" applyAlignment="1" applyProtection="1">
      <alignment vertical="center" wrapText="1"/>
    </xf>
    <xf numFmtId="0" fontId="2" fillId="0" borderId="1" xfId="0" applyFont="1" applyFill="1" applyBorder="1" applyAlignment="1" applyProtection="1">
      <alignment vertical="center" wrapText="1"/>
    </xf>
    <xf numFmtId="0" fontId="2" fillId="0" borderId="1" xfId="0" applyFont="1" applyFill="1" applyBorder="1" applyAlignment="1" applyProtection="1">
      <alignment horizontal="left" vertical="center" wrapText="1"/>
    </xf>
    <xf numFmtId="194" fontId="20" fillId="0" borderId="9" xfId="0" applyNumberFormat="1" applyFont="1" applyFill="1" applyBorder="1" applyAlignment="1">
      <alignment horizontal="center" vertical="center"/>
    </xf>
    <xf numFmtId="0" fontId="3" fillId="0" borderId="1" xfId="0" applyFont="1" applyFill="1" applyBorder="1" applyAlignment="1" applyProtection="1">
      <alignment vertical="center" wrapText="1"/>
    </xf>
    <xf numFmtId="49" fontId="2" fillId="0" borderId="1" xfId="997" applyNumberFormat="1" applyFont="1" applyFill="1" applyBorder="1" applyAlignment="1" applyProtection="1">
      <alignment vertical="center" wrapText="1"/>
    </xf>
    <xf numFmtId="49" fontId="3" fillId="0" borderId="1" xfId="997" applyNumberFormat="1" applyFont="1" applyFill="1" applyBorder="1" applyAlignment="1" applyProtection="1">
      <alignment vertical="center" wrapText="1"/>
    </xf>
    <xf numFmtId="49" fontId="2" fillId="0" borderId="8" xfId="997" applyNumberFormat="1" applyFont="1" applyFill="1" applyBorder="1" applyAlignment="1" applyProtection="1">
      <alignment horizontal="left" vertical="center"/>
    </xf>
    <xf numFmtId="49" fontId="3" fillId="0" borderId="8" xfId="997" applyNumberFormat="1" applyFont="1" applyFill="1" applyBorder="1" applyAlignment="1" applyProtection="1">
      <alignment horizontal="left" vertical="center"/>
    </xf>
    <xf numFmtId="200" fontId="20" fillId="0" borderId="9" xfId="0" applyNumberFormat="1" applyFont="1" applyFill="1" applyBorder="1" applyAlignment="1">
      <alignment horizontal="center" vertical="center"/>
    </xf>
    <xf numFmtId="0" fontId="18" fillId="0" borderId="0" xfId="1012" applyFont="1" applyAlignment="1" applyProtection="1">
      <alignment horizontal="center" vertical="center"/>
    </xf>
    <xf numFmtId="0" fontId="7" fillId="0" borderId="0" xfId="1012" applyAlignment="1" applyProtection="1">
      <alignment horizontal="center" vertical="center"/>
    </xf>
    <xf numFmtId="194" fontId="7" fillId="0" borderId="0" xfId="1012" applyNumberFormat="1" applyAlignment="1" applyProtection="1">
      <alignment horizontal="center" vertical="center"/>
    </xf>
    <xf numFmtId="194" fontId="6" fillId="0" borderId="0" xfId="1012" applyNumberFormat="1" applyFont="1" applyFill="1" applyAlignment="1" applyProtection="1">
      <alignment horizontal="center" vertical="center"/>
    </xf>
    <xf numFmtId="0" fontId="23" fillId="0" borderId="0" xfId="1010" applyFont="1" applyFill="1" applyAlignment="1" applyProtection="1">
      <alignment vertical="center" wrapText="1"/>
    </xf>
    <xf numFmtId="0" fontId="5" fillId="0" borderId="1" xfId="1012" applyFont="1" applyFill="1" applyBorder="1" applyAlignment="1" applyProtection="1">
      <alignment vertical="center" wrapText="1"/>
    </xf>
    <xf numFmtId="0" fontId="5" fillId="0" borderId="1" xfId="1012" applyFont="1" applyFill="1" applyBorder="1" applyAlignment="1" applyProtection="1">
      <alignment horizontal="distributed" vertical="center" indent="1"/>
    </xf>
    <xf numFmtId="1" fontId="31" fillId="0" borderId="1" xfId="0" applyNumberFormat="1" applyFont="1" applyFill="1" applyBorder="1" applyAlignment="1">
      <alignment horizontal="center" vertical="center"/>
    </xf>
    <xf numFmtId="0" fontId="31" fillId="0" borderId="1" xfId="0" applyFont="1" applyFill="1" applyBorder="1" applyAlignment="1">
      <alignment horizontal="center" vertical="center"/>
    </xf>
    <xf numFmtId="0" fontId="32" fillId="0" borderId="1" xfId="0" applyFont="1" applyFill="1" applyBorder="1" applyAlignment="1">
      <alignment horizontal="center" vertical="center"/>
    </xf>
    <xf numFmtId="0" fontId="6" fillId="0" borderId="8" xfId="1012" applyFont="1" applyFill="1" applyBorder="1" applyProtection="1">
      <alignment vertical="center"/>
    </xf>
    <xf numFmtId="201" fontId="0" fillId="0" borderId="0" xfId="0" applyNumberFormat="1" applyAlignment="1" applyProtection="1"/>
    <xf numFmtId="0" fontId="0" fillId="3" borderId="0" xfId="0" applyFill="1" applyAlignment="1" applyProtection="1"/>
    <xf numFmtId="0" fontId="0" fillId="3" borderId="0" xfId="0" applyFill="1" applyAlignment="1" applyProtection="1">
      <alignment horizontal="center" vertical="center"/>
    </xf>
    <xf numFmtId="49" fontId="0" fillId="3" borderId="0" xfId="0" applyNumberFormat="1" applyFill="1" applyAlignment="1" applyProtection="1">
      <alignment horizontal="center" vertical="center"/>
    </xf>
    <xf numFmtId="201" fontId="33" fillId="0" borderId="0" xfId="1012" applyNumberFormat="1" applyFont="1" applyFill="1" applyAlignment="1" applyProtection="1">
      <alignment horizontal="center" vertical="center"/>
    </xf>
    <xf numFmtId="200" fontId="7" fillId="0" borderId="0" xfId="1012" applyNumberFormat="1" applyFill="1" applyProtection="1">
      <alignment vertical="center"/>
    </xf>
    <xf numFmtId="201" fontId="0" fillId="0" borderId="0" xfId="1012" applyNumberFormat="1" applyFont="1" applyFill="1" applyProtection="1">
      <alignment vertical="center"/>
    </xf>
    <xf numFmtId="200" fontId="6" fillId="0" borderId="0" xfId="1012" applyNumberFormat="1" applyFont="1" applyFill="1" applyAlignment="1" applyProtection="1">
      <alignment horizontal="left" vertical="center"/>
    </xf>
    <xf numFmtId="200" fontId="6" fillId="0" borderId="0" xfId="1012" applyNumberFormat="1" applyFont="1" applyFill="1" applyBorder="1" applyAlignment="1" applyProtection="1">
      <alignment horizontal="center" vertical="center"/>
    </xf>
    <xf numFmtId="200" fontId="2" fillId="0" borderId="0" xfId="0" applyNumberFormat="1" applyFont="1" applyFill="1" applyAlignment="1" applyProtection="1">
      <alignment horizontal="center" vertical="center"/>
    </xf>
    <xf numFmtId="200" fontId="0" fillId="0" borderId="0" xfId="0" applyNumberFormat="1" applyFill="1" applyAlignment="1" applyProtection="1">
      <alignment horizontal="center" vertical="center"/>
    </xf>
    <xf numFmtId="200" fontId="7" fillId="0" borderId="0" xfId="369" applyNumberFormat="1" applyFont="1" applyFill="1" applyAlignment="1" applyProtection="1">
      <alignment vertical="center"/>
    </xf>
    <xf numFmtId="201" fontId="5" fillId="0" borderId="6" xfId="1012" applyNumberFormat="1" applyFont="1" applyFill="1" applyBorder="1" applyAlignment="1" applyProtection="1">
      <alignment horizontal="center" vertical="center" wrapText="1"/>
    </xf>
    <xf numFmtId="200" fontId="18" fillId="0" borderId="0" xfId="1012" applyNumberFormat="1" applyFont="1" applyFill="1" applyBorder="1" applyAlignment="1" applyProtection="1">
      <alignment vertical="center" wrapText="1"/>
    </xf>
    <xf numFmtId="201" fontId="5" fillId="0" borderId="12" xfId="1012" applyNumberFormat="1" applyFont="1" applyFill="1" applyBorder="1" applyAlignment="1" applyProtection="1">
      <alignment horizontal="center" vertical="center" wrapText="1"/>
    </xf>
    <xf numFmtId="201" fontId="5" fillId="0" borderId="13" xfId="0" applyNumberFormat="1" applyFont="1" applyFill="1" applyBorder="1" applyAlignment="1" applyProtection="1">
      <alignment horizontal="left" vertical="center"/>
    </xf>
    <xf numFmtId="200" fontId="5" fillId="0" borderId="1" xfId="0" applyNumberFormat="1" applyFont="1" applyFill="1" applyBorder="1" applyAlignment="1" applyProtection="1">
      <alignment vertical="center" wrapText="1"/>
    </xf>
    <xf numFmtId="200" fontId="5" fillId="0" borderId="1" xfId="3" applyNumberFormat="1" applyFont="1" applyFill="1" applyBorder="1" applyAlignment="1" applyProtection="1">
      <alignment horizontal="center" vertical="center" wrapText="1" shrinkToFit="1"/>
      <protection locked="0"/>
    </xf>
    <xf numFmtId="200" fontId="17" fillId="0" borderId="0" xfId="1012" applyNumberFormat="1" applyFont="1" applyFill="1" applyAlignment="1" applyProtection="1">
      <alignment horizontal="center" vertical="center"/>
    </xf>
    <xf numFmtId="201" fontId="6" fillId="0" borderId="13" xfId="0" applyNumberFormat="1" applyFont="1" applyFill="1" applyBorder="1" applyAlignment="1" applyProtection="1">
      <alignment horizontal="left" vertical="center"/>
    </xf>
    <xf numFmtId="200" fontId="6" fillId="0" borderId="1" xfId="0" applyNumberFormat="1" applyFont="1" applyFill="1" applyBorder="1" applyAlignment="1" applyProtection="1">
      <alignment vertical="center" wrapText="1"/>
    </xf>
    <xf numFmtId="200" fontId="6" fillId="0" borderId="1" xfId="3" applyNumberFormat="1" applyFont="1" applyFill="1" applyBorder="1" applyAlignment="1" applyProtection="1">
      <alignment horizontal="center" vertical="center" wrapText="1" shrinkToFit="1"/>
      <protection locked="0"/>
    </xf>
    <xf numFmtId="200" fontId="20" fillId="0" borderId="1" xfId="0" applyNumberFormat="1" applyFont="1" applyFill="1" applyBorder="1" applyAlignment="1" applyProtection="1">
      <alignment horizontal="center" vertical="center"/>
    </xf>
    <xf numFmtId="200" fontId="31" fillId="0" borderId="0" xfId="0" applyNumberFormat="1" applyFont="1" applyFill="1" applyAlignment="1" applyProtection="1">
      <alignment horizontal="center" vertical="center"/>
    </xf>
    <xf numFmtId="201" fontId="2" fillId="0" borderId="13" xfId="0" applyNumberFormat="1" applyFont="1" applyFill="1" applyBorder="1" applyAlignment="1" applyProtection="1">
      <alignment horizontal="left" vertical="center"/>
    </xf>
    <xf numFmtId="201" fontId="6" fillId="2" borderId="13" xfId="0" applyNumberFormat="1" applyFont="1" applyFill="1" applyBorder="1" applyAlignment="1" applyProtection="1">
      <alignment horizontal="left" vertical="center"/>
    </xf>
    <xf numFmtId="200" fontId="6" fillId="2" borderId="1" xfId="0" applyNumberFormat="1" applyFont="1" applyFill="1" applyBorder="1" applyAlignment="1" applyProtection="1">
      <alignment vertical="center" wrapText="1"/>
    </xf>
    <xf numFmtId="201" fontId="6" fillId="0" borderId="14" xfId="0" applyNumberFormat="1" applyFont="1" applyFill="1" applyBorder="1" applyAlignment="1" applyProtection="1">
      <alignment horizontal="left" vertical="center"/>
    </xf>
    <xf numFmtId="201" fontId="2" fillId="0" borderId="8" xfId="0" applyNumberFormat="1" applyFont="1" applyFill="1" applyBorder="1" applyAlignment="1" applyProtection="1">
      <alignment horizontal="left"/>
    </xf>
    <xf numFmtId="201" fontId="6" fillId="0" borderId="8" xfId="0" applyNumberFormat="1" applyFont="1" applyFill="1" applyBorder="1" applyAlignment="1" applyProtection="1">
      <alignment horizontal="left" vertical="center"/>
    </xf>
    <xf numFmtId="200" fontId="2" fillId="0" borderId="1" xfId="0" applyNumberFormat="1" applyFont="1" applyFill="1" applyBorder="1" applyAlignment="1" applyProtection="1">
      <alignment vertical="center" wrapText="1"/>
    </xf>
    <xf numFmtId="201" fontId="2" fillId="0" borderId="0" xfId="0" applyNumberFormat="1" applyFont="1" applyFill="1" applyBorder="1" applyAlignment="1" applyProtection="1">
      <alignment horizontal="left" wrapText="1"/>
    </xf>
    <xf numFmtId="200" fontId="6" fillId="0" borderId="1" xfId="1" applyNumberFormat="1" applyFont="1" applyFill="1" applyBorder="1" applyAlignment="1" applyProtection="1">
      <alignment horizontal="center" vertical="center" wrapText="1"/>
    </xf>
    <xf numFmtId="201" fontId="5" fillId="0" borderId="8" xfId="1023" applyNumberFormat="1" applyFont="1" applyFill="1" applyBorder="1" applyAlignment="1" applyProtection="1">
      <alignment horizontal="left" vertical="center"/>
    </xf>
    <xf numFmtId="200" fontId="5" fillId="0" borderId="1" xfId="0" applyNumberFormat="1" applyFont="1" applyFill="1" applyBorder="1" applyAlignment="1" applyProtection="1">
      <alignment horizontal="distributed" vertical="center" wrapText="1"/>
    </xf>
    <xf numFmtId="202" fontId="0" fillId="3" borderId="14" xfId="0" applyNumberFormat="1" applyFont="1" applyFill="1" applyBorder="1" applyAlignment="1" applyProtection="1">
      <alignment horizontal="left" vertical="center" wrapText="1"/>
    </xf>
    <xf numFmtId="202" fontId="0" fillId="3" borderId="14" xfId="0" applyNumberFormat="1" applyFont="1" applyFill="1" applyBorder="1" applyAlignment="1" applyProtection="1">
      <alignment horizontal="center" vertical="center" wrapText="1"/>
    </xf>
    <xf numFmtId="49" fontId="0" fillId="3" borderId="14" xfId="0" applyNumberFormat="1" applyFont="1" applyFill="1" applyBorder="1" applyAlignment="1" applyProtection="1">
      <alignment horizontal="center" vertical="center" wrapText="1"/>
    </xf>
    <xf numFmtId="0" fontId="5" fillId="3" borderId="0" xfId="1012" applyFont="1" applyFill="1" applyAlignment="1">
      <alignment horizontal="center" vertical="center" wrapText="1"/>
    </xf>
    <xf numFmtId="0" fontId="6" fillId="3" borderId="0" xfId="1012" applyFont="1" applyFill="1">
      <alignment vertical="center"/>
    </xf>
    <xf numFmtId="0" fontId="7" fillId="3" borderId="0" xfId="1012" applyFill="1">
      <alignment vertical="center"/>
    </xf>
    <xf numFmtId="0" fontId="7" fillId="3" borderId="0" xfId="1012" applyFill="1" applyAlignment="1">
      <alignment horizontal="center" vertical="center"/>
    </xf>
    <xf numFmtId="0" fontId="34" fillId="0" borderId="0" xfId="1012" applyFont="1" applyFill="1" applyAlignment="1">
      <alignment horizontal="center" vertical="center"/>
    </xf>
    <xf numFmtId="194" fontId="7" fillId="0" borderId="0" xfId="1012" applyNumberFormat="1" applyFill="1" applyBorder="1" applyAlignment="1">
      <alignment horizontal="center" vertical="center"/>
    </xf>
    <xf numFmtId="194" fontId="5" fillId="0" borderId="8" xfId="1012" applyNumberFormat="1" applyFont="1" applyFill="1" applyBorder="1" applyAlignment="1">
      <alignment horizontal="center" vertical="center" wrapText="1"/>
    </xf>
    <xf numFmtId="0" fontId="18" fillId="0" borderId="0" xfId="1012" applyFont="1" applyFill="1" applyAlignment="1">
      <alignment horizontal="left" vertical="center" wrapText="1"/>
    </xf>
    <xf numFmtId="0" fontId="17" fillId="0" borderId="0" xfId="1012" applyFont="1" applyFill="1">
      <alignment vertical="center"/>
    </xf>
    <xf numFmtId="200" fontId="5" fillId="0" borderId="1" xfId="1" applyNumberFormat="1" applyFont="1" applyFill="1" applyBorder="1" applyAlignment="1">
      <alignment horizontal="center" vertical="center" wrapText="1"/>
    </xf>
    <xf numFmtId="200" fontId="5" fillId="0" borderId="1" xfId="0" applyNumberFormat="1" applyFont="1" applyFill="1" applyBorder="1" applyAlignment="1">
      <alignment horizontal="center" vertical="center" wrapText="1"/>
    </xf>
    <xf numFmtId="200" fontId="5" fillId="0" borderId="1" xfId="0" applyNumberFormat="1" applyFont="1" applyFill="1" applyBorder="1" applyAlignment="1" applyProtection="1">
      <alignment horizontal="center" vertical="center" wrapText="1"/>
      <protection locked="0"/>
    </xf>
    <xf numFmtId="9" fontId="5" fillId="0" borderId="1" xfId="3" applyFont="1" applyFill="1" applyBorder="1" applyAlignment="1" applyProtection="1">
      <alignment horizontal="center" vertical="center" wrapText="1"/>
      <protection locked="0"/>
    </xf>
    <xf numFmtId="200" fontId="6" fillId="0" borderId="1" xfId="0" applyNumberFormat="1" applyFont="1" applyFill="1" applyBorder="1" applyAlignment="1">
      <alignment horizontal="center" vertical="center" wrapText="1"/>
    </xf>
    <xf numFmtId="9" fontId="6" fillId="0" borderId="1" xfId="3" applyFont="1" applyFill="1" applyBorder="1" applyAlignment="1" applyProtection="1">
      <alignment horizontal="center" vertical="center" wrapText="1"/>
      <protection locked="0"/>
    </xf>
    <xf numFmtId="0" fontId="5" fillId="0" borderId="2" xfId="1012" applyFont="1" applyFill="1" applyBorder="1" applyAlignment="1">
      <alignment horizontal="left" vertical="center" wrapText="1"/>
    </xf>
    <xf numFmtId="200" fontId="5" fillId="0" borderId="7" xfId="1" applyNumberFormat="1" applyFont="1" applyFill="1" applyBorder="1" applyAlignment="1">
      <alignment horizontal="center" vertical="center" wrapText="1"/>
    </xf>
    <xf numFmtId="0" fontId="7" fillId="3" borderId="0" xfId="1012" applyNumberFormat="1" applyFont="1" applyFill="1" applyAlignment="1">
      <alignment horizontal="left" vertical="center" wrapText="1"/>
    </xf>
    <xf numFmtId="0" fontId="7" fillId="3" borderId="0" xfId="1012" applyNumberFormat="1" applyFont="1" applyFill="1" applyAlignment="1">
      <alignment horizontal="center" vertical="center" wrapText="1"/>
    </xf>
    <xf numFmtId="3" fontId="7" fillId="3" borderId="0" xfId="1012" applyNumberFormat="1" applyFill="1" applyAlignment="1">
      <alignment horizontal="center" vertical="center"/>
    </xf>
    <xf numFmtId="200" fontId="7" fillId="3" borderId="0" xfId="1012" applyNumberFormat="1" applyFill="1">
      <alignment vertical="center"/>
    </xf>
    <xf numFmtId="201" fontId="7" fillId="3" borderId="0" xfId="1012" applyNumberFormat="1" applyFill="1" applyAlignment="1" applyProtection="1">
      <alignment horizontal="center" vertical="center"/>
    </xf>
    <xf numFmtId="0" fontId="19" fillId="0" borderId="0" xfId="1012" applyFont="1" applyFill="1" applyAlignment="1" applyProtection="1">
      <alignment horizontal="left" vertical="center"/>
    </xf>
    <xf numFmtId="201" fontId="19" fillId="0" borderId="0" xfId="1012" applyNumberFormat="1" applyFont="1" applyFill="1" applyAlignment="1" applyProtection="1">
      <alignment horizontal="center" vertical="center"/>
    </xf>
    <xf numFmtId="0" fontId="34" fillId="0" borderId="0" xfId="1012" applyFont="1" applyFill="1" applyAlignment="1" applyProtection="1">
      <alignment horizontal="center" vertical="center"/>
    </xf>
    <xf numFmtId="201" fontId="34" fillId="0" borderId="0" xfId="1012" applyNumberFormat="1" applyFont="1" applyFill="1" applyAlignment="1" applyProtection="1">
      <alignment horizontal="center" vertical="center"/>
    </xf>
    <xf numFmtId="194" fontId="10" fillId="0" borderId="0" xfId="1012" applyNumberFormat="1" applyFont="1" applyFill="1" applyBorder="1" applyAlignment="1" applyProtection="1">
      <alignment horizontal="center" vertical="center"/>
    </xf>
    <xf numFmtId="201" fontId="5" fillId="0" borderId="1" xfId="1012" applyNumberFormat="1" applyFont="1" applyFill="1" applyBorder="1" applyAlignment="1" applyProtection="1">
      <alignment horizontal="center" vertical="center" wrapText="1"/>
    </xf>
    <xf numFmtId="0" fontId="18" fillId="0" borderId="0" xfId="1012" applyFont="1" applyFill="1" applyAlignment="1" applyProtection="1">
      <alignment horizontal="left" vertical="center" wrapText="1"/>
    </xf>
    <xf numFmtId="0" fontId="17" fillId="0" borderId="0" xfId="1012" applyFont="1" applyFill="1" applyProtection="1">
      <alignment vertical="center"/>
    </xf>
    <xf numFmtId="194" fontId="35" fillId="0" borderId="1" xfId="0" applyNumberFormat="1" applyFont="1" applyFill="1" applyBorder="1" applyAlignment="1" applyProtection="1">
      <alignment horizontal="center" vertical="center"/>
      <protection locked="0"/>
    </xf>
    <xf numFmtId="0" fontId="20" fillId="0" borderId="4" xfId="0" applyFont="1" applyFill="1" applyBorder="1" applyAlignment="1" applyProtection="1">
      <alignment horizontal="center" vertical="center" wrapText="1"/>
    </xf>
    <xf numFmtId="194" fontId="36" fillId="0" borderId="1" xfId="0" applyNumberFormat="1" applyFont="1" applyFill="1" applyBorder="1" applyAlignment="1" applyProtection="1">
      <alignment horizontal="center" vertical="center"/>
      <protection locked="0"/>
    </xf>
    <xf numFmtId="201" fontId="20" fillId="0" borderId="4" xfId="0" applyNumberFormat="1" applyFont="1" applyFill="1" applyBorder="1" applyAlignment="1" applyProtection="1">
      <alignment horizontal="center" vertical="center" wrapText="1"/>
      <protection locked="0"/>
    </xf>
    <xf numFmtId="201" fontId="6" fillId="0" borderId="1" xfId="0" applyNumberFormat="1" applyFont="1" applyFill="1" applyBorder="1" applyAlignment="1" applyProtection="1">
      <alignment horizontal="center" vertical="center"/>
    </xf>
    <xf numFmtId="201" fontId="5" fillId="0" borderId="1" xfId="0" applyNumberFormat="1" applyFont="1" applyFill="1" applyBorder="1" applyAlignment="1" applyProtection="1">
      <alignment horizontal="center" vertical="center"/>
    </xf>
    <xf numFmtId="0" fontId="7" fillId="3" borderId="14" xfId="1012" applyFont="1" applyFill="1" applyBorder="1" applyAlignment="1" applyProtection="1">
      <alignment vertical="center" wrapText="1"/>
    </xf>
    <xf numFmtId="0" fontId="7" fillId="3" borderId="14" xfId="1012" applyFill="1" applyBorder="1" applyAlignment="1" applyProtection="1">
      <alignment horizontal="center" vertical="center" wrapText="1"/>
    </xf>
    <xf numFmtId="201" fontId="7" fillId="3" borderId="14" xfId="1012" applyNumberFormat="1" applyFill="1" applyBorder="1" applyAlignment="1" applyProtection="1">
      <alignment horizontal="center" vertical="center" wrapText="1"/>
    </xf>
    <xf numFmtId="0" fontId="37" fillId="0" borderId="0" xfId="734" applyFont="1" applyAlignment="1">
      <alignment vertical="center"/>
    </xf>
    <xf numFmtId="0" fontId="7" fillId="0" borderId="0" xfId="734" applyAlignment="1">
      <alignment vertical="center"/>
    </xf>
    <xf numFmtId="0" fontId="38" fillId="0" borderId="0" xfId="734" applyFont="1" applyAlignment="1">
      <alignment horizontal="center" vertical="center" wrapText="1"/>
    </xf>
    <xf numFmtId="0" fontId="39" fillId="0" borderId="0" xfId="1012" applyFont="1" applyFill="1" applyAlignment="1" applyProtection="1">
      <alignment horizontal="left" vertical="center"/>
    </xf>
    <xf numFmtId="0" fontId="39" fillId="0" borderId="0" xfId="1012" applyFont="1" applyFill="1" applyAlignment="1">
      <alignment horizontal="left" vertical="center"/>
    </xf>
    <xf numFmtId="200" fontId="39" fillId="0" borderId="0" xfId="1012" applyNumberFormat="1" applyFont="1" applyFill="1" applyAlignment="1" applyProtection="1">
      <alignment horizontal="left" vertical="center"/>
    </xf>
    <xf numFmtId="0" fontId="40" fillId="0" borderId="0" xfId="833" applyFont="1" applyFill="1" applyAlignment="1">
      <alignment horizontal="left" vertical="center" shrinkToFit="1"/>
    </xf>
    <xf numFmtId="0" fontId="39" fillId="0" borderId="0" xfId="782" applyNumberFormat="1" applyFont="1" applyFill="1" applyAlignment="1" applyProtection="1">
      <alignment horizontal="left" vertical="center" wrapText="1"/>
    </xf>
    <xf numFmtId="0" fontId="40" fillId="0" borderId="0" xfId="797" applyFont="1" applyFill="1" applyAlignment="1">
      <alignment horizontal="left" vertical="center"/>
    </xf>
    <xf numFmtId="0" fontId="41" fillId="0" borderId="0" xfId="734" applyFont="1" applyAlignment="1"/>
    <xf numFmtId="0" fontId="7" fillId="0" borderId="0" xfId="734" applyAlignment="1"/>
    <xf numFmtId="0" fontId="42" fillId="0" borderId="0" xfId="734" applyFont="1" applyAlignment="1">
      <alignment horizontal="left" vertical="center" wrapText="1"/>
    </xf>
    <xf numFmtId="0" fontId="42" fillId="0" borderId="0" xfId="734" applyFont="1" applyAlignment="1">
      <alignment vertical="center" wrapText="1"/>
    </xf>
    <xf numFmtId="0" fontId="42" fillId="0" borderId="0" xfId="734" applyFont="1" applyAlignment="1">
      <alignment wrapText="1"/>
    </xf>
    <xf numFmtId="0" fontId="43" fillId="0" borderId="0" xfId="734" applyFont="1" applyAlignment="1">
      <alignment horizontal="center" vertical="center"/>
    </xf>
    <xf numFmtId="0" fontId="43" fillId="0" borderId="0" xfId="734" applyFont="1" applyAlignment="1">
      <alignment horizontal="center" vertical="center" wrapText="1"/>
    </xf>
    <xf numFmtId="0" fontId="44" fillId="0" borderId="0" xfId="734" applyFont="1" applyAlignment="1">
      <alignment horizontal="center"/>
    </xf>
    <xf numFmtId="204" fontId="44" fillId="0" borderId="0" xfId="734" applyNumberFormat="1" applyFont="1" applyAlignment="1">
      <alignment horizontal="center"/>
    </xf>
    <xf numFmtId="22" fontId="41" fillId="0" borderId="0" xfId="734" applyNumberFormat="1" applyFont="1" applyAlignment="1"/>
    <xf numFmtId="0" fontId="7" fillId="0" borderId="0" xfId="734" applyFont="1" applyAlignment="1"/>
    <xf numFmtId="0" fontId="6" fillId="0" borderId="8" xfId="1012" applyFont="1" applyFill="1" applyBorder="1" applyAlignment="1" applyProtection="1" quotePrefix="1">
      <alignment horizontal="left" vertical="center"/>
    </xf>
  </cellXfs>
  <cellStyles count="1333">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_ET_STYLE_NoName_00__Book1_1 2 2 2" xfId="49"/>
    <cellStyle name="部门 4" xfId="50"/>
    <cellStyle name="强调文字颜色 2 3 2" xfId="51"/>
    <cellStyle name="Accent5 9" xfId="52"/>
    <cellStyle name="汇总 6" xfId="53"/>
    <cellStyle name="百分比 2 8 2" xfId="54"/>
    <cellStyle name="args.style" xfId="55"/>
    <cellStyle name="好 3 2 2" xfId="56"/>
    <cellStyle name="Accent1 5" xfId="57"/>
    <cellStyle name="Accent2 - 40%" xfId="58"/>
    <cellStyle name="常规 3 4 3" xfId="59"/>
    <cellStyle name="Accent2 - 20% 2" xfId="60"/>
    <cellStyle name="常规 3 2 3 2" xfId="61"/>
    <cellStyle name="_Book1_2 2" xfId="62"/>
    <cellStyle name="常规 26 2" xfId="63"/>
    <cellStyle name="Accent6 4" xfId="64"/>
    <cellStyle name="日期" xfId="65"/>
    <cellStyle name="60% - 强调文字颜色 6 3 2" xfId="66"/>
    <cellStyle name="Accent2 - 60%" xfId="67"/>
    <cellStyle name="好_0605石屏县 2 2" xfId="68"/>
    <cellStyle name="Input [yellow] 4" xfId="69"/>
    <cellStyle name="60% - 强调文字颜色 4 2 2 2" xfId="70"/>
    <cellStyle name="差_Book1 2" xfId="71"/>
    <cellStyle name="Accent4 5" xfId="72"/>
    <cellStyle name="_ET_STYLE_NoName_00__Sheet3" xfId="73"/>
    <cellStyle name="60% - 强调文字颜色 2 3" xfId="74"/>
    <cellStyle name="Accent5 - 60% 2 2" xfId="75"/>
    <cellStyle name="Accent6 3" xfId="76"/>
    <cellStyle name="Accent3 4 2" xfId="77"/>
    <cellStyle name="百分比 7" xfId="78"/>
    <cellStyle name="常规 6 5" xfId="79"/>
    <cellStyle name="常规 4 2 2 3" xfId="80"/>
    <cellStyle name="60% - 强调文字颜色 2 2 2" xfId="81"/>
    <cellStyle name="Accent1 - 60% 2 2" xfId="82"/>
    <cellStyle name="标题 1 5 2" xfId="83"/>
    <cellStyle name="百分比 4" xfId="84"/>
    <cellStyle name="差 7" xfId="85"/>
    <cellStyle name="0,0_x000d__x000a_NA_x000d__x000a_" xfId="86"/>
    <cellStyle name="60% - 强调文字颜色 2 2 2 2" xfId="87"/>
    <cellStyle name="百分比 5" xfId="88"/>
    <cellStyle name="Accent4 2 2" xfId="89"/>
    <cellStyle name="Accent6 2" xfId="90"/>
    <cellStyle name="百分比 6" xfId="91"/>
    <cellStyle name="Accent6 5" xfId="92"/>
    <cellStyle name="40% - 强调文字颜色 4 2" xfId="93"/>
    <cellStyle name="常规 2 2 2 5" xfId="94"/>
    <cellStyle name="PSHeading 4" xfId="95"/>
    <cellStyle name="60% - 强调文字颜色 4 2 3" xfId="96"/>
    <cellStyle name="20% - 强调文字颜色 3 3" xfId="97"/>
    <cellStyle name="常规 2 2 2 4" xfId="98"/>
    <cellStyle name="编号 3 2" xfId="99"/>
    <cellStyle name="Accent6 - 20% 2 2" xfId="100"/>
    <cellStyle name="Accent2 - 40% 2" xfId="101"/>
    <cellStyle name="好_2008年地州对账表(国库资金）" xfId="102"/>
    <cellStyle name="Accent2 - 40% 3" xfId="103"/>
    <cellStyle name="PSChar" xfId="104"/>
    <cellStyle name="60% - 强调文字颜色 5 2 2 2" xfId="105"/>
    <cellStyle name="Accent6 6" xfId="106"/>
    <cellStyle name="标题 1 4 2" xfId="107"/>
    <cellStyle name="_弱电系统设备配置报价清单" xfId="108"/>
    <cellStyle name="Accent6 7" xfId="109"/>
    <cellStyle name="标题 1 4 3" xfId="110"/>
    <cellStyle name="_Book1_2 3" xfId="111"/>
    <cellStyle name="常规 2 12 2" xfId="112"/>
    <cellStyle name="Accent2 - 20% 3" xfId="113"/>
    <cellStyle name="_ET_STYLE_NoName_00__Book1" xfId="114"/>
    <cellStyle name="_ET_STYLE_NoName_00_" xfId="115"/>
    <cellStyle name="_Book1_1" xfId="116"/>
    <cellStyle name="_20100326高清市院遂宁检察院1080P配置清单26日改" xfId="117"/>
    <cellStyle name="_Book1_2 2 2" xfId="118"/>
    <cellStyle name="Accent2 - 20% 2 2" xfId="119"/>
    <cellStyle name="百分比 2 2 4" xfId="120"/>
    <cellStyle name="_Book1_2 2 3" xfId="121"/>
    <cellStyle name="百分比 2 10 2" xfId="122"/>
    <cellStyle name="百分比 2 2 5" xfId="123"/>
    <cellStyle name="_Book1_2 2 2 2" xfId="124"/>
    <cellStyle name="百分比 2 2 4 2" xfId="125"/>
    <cellStyle name="_Book1_3 2" xfId="126"/>
    <cellStyle name="常规 2 7 2" xfId="127"/>
    <cellStyle name="_Book1" xfId="128"/>
    <cellStyle name="_Book1_2" xfId="129"/>
    <cellStyle name="常规 3 2 3" xfId="130"/>
    <cellStyle name="Accent2 - 20%" xfId="131"/>
    <cellStyle name="_Book1_2 3 2" xfId="132"/>
    <cellStyle name="百分比 2 3 4" xfId="133"/>
    <cellStyle name="_Book1_2 4" xfId="134"/>
    <cellStyle name="_Book1_3" xfId="135"/>
    <cellStyle name="超级链接 2" xfId="136"/>
    <cellStyle name="Accent1 4 2" xfId="137"/>
    <cellStyle name="_ET_STYLE_NoName_00__Book1_1" xfId="138"/>
    <cellStyle name="Accent5 - 60% 3" xfId="139"/>
    <cellStyle name="_ET_STYLE_NoName_00__Book1_1 2" xfId="140"/>
    <cellStyle name="_ET_STYLE_NoName_00__Book1_1 2 2" xfId="141"/>
    <cellStyle name="Percent [2]" xfId="142"/>
    <cellStyle name="百分比 2 7 2" xfId="143"/>
    <cellStyle name="_ET_STYLE_NoName_00__Book1_1 2 3" xfId="144"/>
    <cellStyle name="标题 2 2 2 2" xfId="145"/>
    <cellStyle name="_ET_STYLE_NoName_00__Book1_1 3" xfId="146"/>
    <cellStyle name="_ET_STYLE_NoName_00__Book1_1 3 2" xfId="147"/>
    <cellStyle name="超级链接" xfId="148"/>
    <cellStyle name="Accent1 4" xfId="149"/>
    <cellStyle name="_ET_STYLE_NoName_00__Book1_1 4" xfId="150"/>
    <cellStyle name="_关闭破产企业已移交地方管理中小学校退休教师情况明细表(1)" xfId="151"/>
    <cellStyle name="Accent5 4" xfId="152"/>
    <cellStyle name="0,0_x005f_x000d__x005f_x000a_NA_x005f_x000d__x005f_x000a_" xfId="153"/>
    <cellStyle name="20% - 强调文字颜色 1 2" xfId="154"/>
    <cellStyle name="20% - 强调文字颜色 1 2 2" xfId="155"/>
    <cellStyle name="强调文字颜色 2 2 2 2" xfId="156"/>
    <cellStyle name="20% - 强调文字颜色 1 3" xfId="157"/>
    <cellStyle name="Accent1 - 20% 2" xfId="158"/>
    <cellStyle name="20% - 强调文字颜色 2 2" xfId="159"/>
    <cellStyle name="20% - 强调文字颜色 2 2 2" xfId="160"/>
    <cellStyle name="20% - 强调文字颜色 2 3" xfId="161"/>
    <cellStyle name="60% - 强调文字颜色 3 2 2 2" xfId="162"/>
    <cellStyle name="常规 3 2 5" xfId="163"/>
    <cellStyle name="20% - 强调文字颜色 3 2" xfId="164"/>
    <cellStyle name="20% - 强调文字颜色 3 2 2" xfId="165"/>
    <cellStyle name="常规 3 3 5" xfId="166"/>
    <cellStyle name="20% - 强调文字颜色 4 2" xfId="167"/>
    <cellStyle name="Mon閠aire_!!!GO" xfId="168"/>
    <cellStyle name="常规 3 3 5 2" xfId="169"/>
    <cellStyle name="20% - 强调文字颜色 4 2 2" xfId="170"/>
    <cellStyle name="常规 3 3 6" xfId="171"/>
    <cellStyle name="20% - 强调文字颜色 4 3" xfId="172"/>
    <cellStyle name="Accent6 - 60% 2 2" xfId="173"/>
    <cellStyle name="20% - 强调文字颜色 5 2" xfId="174"/>
    <cellStyle name="20% - 强调文字颜色 5 2 2" xfId="175"/>
    <cellStyle name="20% - 强调文字颜色 5 3" xfId="176"/>
    <cellStyle name="20% - 强调文字颜色 6 2" xfId="177"/>
    <cellStyle name="20% - 强调文字颜色 6 2 2" xfId="178"/>
    <cellStyle name="Accent6 - 20% 3" xfId="179"/>
    <cellStyle name="20% - 强调文字颜色 6 3" xfId="180"/>
    <cellStyle name="40% - 强调文字颜色 1 2" xfId="181"/>
    <cellStyle name="40% - 强调文字颜色 1 2 2" xfId="182"/>
    <cellStyle name="常规 9 2" xfId="183"/>
    <cellStyle name="40% - 强调文字颜色 1 3" xfId="184"/>
    <cellStyle name="Accent1" xfId="185"/>
    <cellStyle name="40% - 强调文字颜色 2 2" xfId="186"/>
    <cellStyle name="40% - 强调文字颜色 2 2 2" xfId="187"/>
    <cellStyle name="40% - 强调文字颜色 2 3" xfId="188"/>
    <cellStyle name="40% - 强调文字颜色 3 2" xfId="189"/>
    <cellStyle name="40% - 强调文字颜色 3 2 2" xfId="190"/>
    <cellStyle name="40% - 强调文字颜色 3 3" xfId="191"/>
    <cellStyle name="40% - 强调文字颜色 4 2 2" xfId="192"/>
    <cellStyle name="40% - 强调文字颜色 4 3" xfId="193"/>
    <cellStyle name="Accent6 - 20% 2" xfId="194"/>
    <cellStyle name="好 2 3" xfId="195"/>
    <cellStyle name="40% - 强调文字颜色 5 2" xfId="196"/>
    <cellStyle name="40% - 强调文字颜色 5 2 2" xfId="197"/>
    <cellStyle name="60% - 强调文字颜色 4 3" xfId="198"/>
    <cellStyle name="好 2 4" xfId="199"/>
    <cellStyle name="40% - 强调文字颜色 5 3" xfId="200"/>
    <cellStyle name="好 3 3" xfId="201"/>
    <cellStyle name="40% - 强调文字颜色 6 2" xfId="202"/>
    <cellStyle name="适中 2 2" xfId="203"/>
    <cellStyle name="百分比 2 9" xfId="204"/>
    <cellStyle name="标题 2 2 4" xfId="205"/>
    <cellStyle name="40% - 强调文字颜色 6 2 2" xfId="206"/>
    <cellStyle name="Accent2 5" xfId="207"/>
    <cellStyle name="适中 2 2 2" xfId="208"/>
    <cellStyle name="百分比 2 9 2" xfId="209"/>
    <cellStyle name="好 3 4" xfId="210"/>
    <cellStyle name="40% - 强调文字颜色 6 3" xfId="211"/>
    <cellStyle name="60% - 强调文字颜色 1 2" xfId="212"/>
    <cellStyle name="输出 3 4" xfId="213"/>
    <cellStyle name="Accent6 2 2" xfId="214"/>
    <cellStyle name="60% - 强调文字颜色 1 2 2" xfId="215"/>
    <cellStyle name="60% - 强调文字颜色 1 2 2 2" xfId="216"/>
    <cellStyle name="好 7" xfId="217"/>
    <cellStyle name="标题 3 2 4" xfId="218"/>
    <cellStyle name="60% - 强调文字颜色 1 2 3" xfId="219"/>
    <cellStyle name="百分比 2 3 4 2" xfId="220"/>
    <cellStyle name="60% - 强调文字颜色 1 3" xfId="221"/>
    <cellStyle name="60% - 强调文字颜色 1 3 2" xfId="222"/>
    <cellStyle name="60% - 强调文字颜色 2 2" xfId="223"/>
    <cellStyle name="输出 4 4" xfId="224"/>
    <cellStyle name="常规 5" xfId="225"/>
    <cellStyle name="Accent6 3 2" xfId="226"/>
    <cellStyle name="60% - 强调文字颜色 2 2 3" xfId="227"/>
    <cellStyle name="Accent6 - 60%" xfId="228"/>
    <cellStyle name="注释 2" xfId="229"/>
    <cellStyle name="60% - 强调文字颜色 2 3 2" xfId="230"/>
    <cellStyle name="60% - 强调文字颜色 3 2" xfId="231"/>
    <cellStyle name="Accent6 4 2" xfId="232"/>
    <cellStyle name="60% - 强调文字颜色 3 2 2" xfId="233"/>
    <cellStyle name="60% - 强调文字颜色 3 2 3" xfId="234"/>
    <cellStyle name="60% - 强调文字颜色 3 3" xfId="235"/>
    <cellStyle name="Accent5 - 40% 2" xfId="236"/>
    <cellStyle name="60% - 强调文字颜色 3 3 2" xfId="237"/>
    <cellStyle name="Accent5 - 40% 2 2" xfId="238"/>
    <cellStyle name="60% - 强调文字颜色 4 2" xfId="239"/>
    <cellStyle name="Accent6 5 2" xfId="240"/>
    <cellStyle name="60% - 强调文字颜色 4 2 2" xfId="241"/>
    <cellStyle name="常规 20" xfId="242"/>
    <cellStyle name="常规 15" xfId="243"/>
    <cellStyle name="60% - 强调文字颜色 4 3 2" xfId="244"/>
    <cellStyle name="60% - 强调文字颜色 5 2" xfId="245"/>
    <cellStyle name="标题 1 4 2 2" xfId="246"/>
    <cellStyle name="60% - 强调文字颜色 5 2 2" xfId="247"/>
    <cellStyle name="60% - 强调文字颜色 5 2 3" xfId="248"/>
    <cellStyle name="百分比 2 10" xfId="249"/>
    <cellStyle name="60% - 强调文字颜色 5 3" xfId="250"/>
    <cellStyle name="60% - 强调文字颜色 5 3 2" xfId="251"/>
    <cellStyle name="RowLevel_0" xfId="252"/>
    <cellStyle name="60% - 强调文字颜色 6 2" xfId="253"/>
    <cellStyle name="60% - 强调文字颜色 6 2 2" xfId="254"/>
    <cellStyle name="强调文字颜色 5 2 3" xfId="255"/>
    <cellStyle name="Header2" xfId="256"/>
    <cellStyle name="60% - 强调文字颜色 6 2 2 2" xfId="257"/>
    <cellStyle name="Header2 2" xfId="258"/>
    <cellStyle name="60% - 强调文字颜色 6 2 3" xfId="259"/>
    <cellStyle name="60% - 强调文字颜色 6 3" xfId="260"/>
    <cellStyle name="6mal" xfId="261"/>
    <cellStyle name="强调文字颜色 2 2 2" xfId="262"/>
    <cellStyle name="Accent1 - 20%" xfId="263"/>
    <cellStyle name="Accent4 9" xfId="264"/>
    <cellStyle name="Accent1 - 20% 2 2" xfId="265"/>
    <cellStyle name="Accent5 - 20%" xfId="266"/>
    <cellStyle name="Accent1 - 20% 3" xfId="267"/>
    <cellStyle name="Accent1 - 40%" xfId="268"/>
    <cellStyle name="标题 6 2 2" xfId="269"/>
    <cellStyle name="Accent6 9" xfId="270"/>
    <cellStyle name="Accent1 - 40% 2" xfId="271"/>
    <cellStyle name="Accent1 - 40% 2 2" xfId="272"/>
    <cellStyle name="Accent1 - 40% 3" xfId="273"/>
    <cellStyle name="PSHeading 3 2" xfId="274"/>
    <cellStyle name="Accent1 - 60%" xfId="275"/>
    <cellStyle name="Accent1 - 60% 2" xfId="276"/>
    <cellStyle name="标题 1 5" xfId="277"/>
    <cellStyle name="Accent1 - 60% 3" xfId="278"/>
    <cellStyle name="标题 1 6" xfId="279"/>
    <cellStyle name="Accent1 2" xfId="280"/>
    <cellStyle name="Date 3" xfId="281"/>
    <cellStyle name="Accent1 2 2" xfId="282"/>
    <cellStyle name="Currency [0]_!!!GO" xfId="283"/>
    <cellStyle name="Accent1 3" xfId="284"/>
    <cellStyle name="Accent1 3 2" xfId="285"/>
    <cellStyle name="Accent1 5 2" xfId="286"/>
    <cellStyle name="常规 2 2 3 2" xfId="287"/>
    <cellStyle name="Accent1 6" xfId="288"/>
    <cellStyle name="sstot" xfId="289"/>
    <cellStyle name="常规 2 2 3 3" xfId="290"/>
    <cellStyle name="Accent1 7" xfId="291"/>
    <cellStyle name="常规 2 2 3 4" xfId="292"/>
    <cellStyle name="差_1110洱源 2" xfId="293"/>
    <cellStyle name="Accent1 8" xfId="294"/>
    <cellStyle name="差_1110洱源 3" xfId="295"/>
    <cellStyle name="Accent1 9" xfId="296"/>
    <cellStyle name="Accent2" xfId="297"/>
    <cellStyle name="强调文字颜色 5 2 2 2" xfId="298"/>
    <cellStyle name="Header1 2" xfId="299"/>
    <cellStyle name="输入 2 4" xfId="300"/>
    <cellStyle name="Accent2 - 40% 2 2" xfId="301"/>
    <cellStyle name="Accent2 - 60% 2" xfId="302"/>
    <cellStyle name="Accent2 - 60% 2 2" xfId="303"/>
    <cellStyle name="Accent5 - 40% 3" xfId="304"/>
    <cellStyle name="Accent2 - 60% 3" xfId="305"/>
    <cellStyle name="Accent2 2" xfId="306"/>
    <cellStyle name="Accent2 2 2" xfId="307"/>
    <cellStyle name="t" xfId="308"/>
    <cellStyle name="Accent2 3" xfId="309"/>
    <cellStyle name="Accent2 3 2" xfId="310"/>
    <cellStyle name="Accent2 4" xfId="311"/>
    <cellStyle name="Accent2 4 2" xfId="312"/>
    <cellStyle name="Accent2 5 2" xfId="313"/>
    <cellStyle name="百分比 2 9 2 2" xfId="314"/>
    <cellStyle name="常规 2 2 4 2" xfId="315"/>
    <cellStyle name="Accent2 6" xfId="316"/>
    <cellStyle name="Date" xfId="317"/>
    <cellStyle name="常规 2 2 11" xfId="318"/>
    <cellStyle name="百分比 2 9 3" xfId="319"/>
    <cellStyle name="Accent2 7" xfId="320"/>
    <cellStyle name="Accent2 8" xfId="321"/>
    <cellStyle name="Accent2 9" xfId="322"/>
    <cellStyle name="Accent3" xfId="323"/>
    <cellStyle name="Accent3 - 20%" xfId="324"/>
    <cellStyle name="Accent5 2" xfId="325"/>
    <cellStyle name="Milliers_!!!GO" xfId="326"/>
    <cellStyle name="Accent3 - 20% 2" xfId="327"/>
    <cellStyle name="Accent5 2 2" xfId="328"/>
    <cellStyle name="常规 2 2 7" xfId="329"/>
    <cellStyle name="百分比 4 3" xfId="330"/>
    <cellStyle name="标题 1 3" xfId="331"/>
    <cellStyle name="Accent3 - 20% 2 2" xfId="332"/>
    <cellStyle name="汇总 3" xfId="333"/>
    <cellStyle name="Accent5 6" xfId="334"/>
    <cellStyle name="标题 1 3 2" xfId="335"/>
    <cellStyle name="Accent3 - 20% 3" xfId="336"/>
    <cellStyle name="标题 1 4" xfId="337"/>
    <cellStyle name="Accent3 - 40%" xfId="338"/>
    <cellStyle name="Accent4 3 2" xfId="339"/>
    <cellStyle name="Mon閠aire [0]_!!!GO" xfId="340"/>
    <cellStyle name="Accent3 - 40% 2" xfId="341"/>
    <cellStyle name="Accent3 - 40% 2 2" xfId="342"/>
    <cellStyle name="Accent3 - 40% 3" xfId="343"/>
    <cellStyle name="常规 15 2 2" xfId="344"/>
    <cellStyle name="百分比 2 6 2" xfId="345"/>
    <cellStyle name="Accent4 - 60%" xfId="346"/>
    <cellStyle name="捠壿 [0.00]_Region Orders (2)" xfId="347"/>
    <cellStyle name="Accent3 - 60%" xfId="348"/>
    <cellStyle name="Accent4 5 2" xfId="349"/>
    <cellStyle name="好_M01-1 3" xfId="350"/>
    <cellStyle name="Accent3 - 60% 2" xfId="351"/>
    <cellStyle name="Accent3 - 60% 2 2" xfId="352"/>
    <cellStyle name="编号" xfId="353"/>
    <cellStyle name="Accent3 - 60% 3" xfId="354"/>
    <cellStyle name="Accent3 2" xfId="355"/>
    <cellStyle name="Accent3 2 2" xfId="356"/>
    <cellStyle name="comma zerodec" xfId="357"/>
    <cellStyle name="Accent3 3" xfId="358"/>
    <cellStyle name="Accent3 3 2" xfId="359"/>
    <cellStyle name="Accent3 4" xfId="360"/>
    <cellStyle name="Accent3 5" xfId="361"/>
    <cellStyle name="Accent3 5 2" xfId="362"/>
    <cellStyle name="常规 2 2 5 2" xfId="363"/>
    <cellStyle name="Accent3 6" xfId="364"/>
    <cellStyle name="Moneda_96 Risk" xfId="365"/>
    <cellStyle name="Accent3 7" xfId="366"/>
    <cellStyle name="Accent3 8" xfId="367"/>
    <cellStyle name="Accent3 9" xfId="368"/>
    <cellStyle name="百分比 2" xfId="369"/>
    <cellStyle name="Accent4" xfId="370"/>
    <cellStyle name="Accent4 - 20%" xfId="371"/>
    <cellStyle name="百分比 2 2 2" xfId="372"/>
    <cellStyle name="Accent4 - 20% 2" xfId="373"/>
    <cellStyle name="百分比 2 2 2 2" xfId="374"/>
    <cellStyle name="Accent4 - 20% 2 2" xfId="375"/>
    <cellStyle name="百分比 2 2 2 2 2" xfId="376"/>
    <cellStyle name="Accent4 - 20% 3" xfId="377"/>
    <cellStyle name="强调 2 2" xfId="378"/>
    <cellStyle name="百分比 2 2 2 3" xfId="379"/>
    <cellStyle name="Accent4 - 40%" xfId="380"/>
    <cellStyle name="百分比 2 4 2" xfId="381"/>
    <cellStyle name="Accent4 - 40% 2" xfId="382"/>
    <cellStyle name="Accent6 - 40%" xfId="383"/>
    <cellStyle name="百分比 2 4 2 2" xfId="384"/>
    <cellStyle name="Accent4 - 40% 2 2" xfId="385"/>
    <cellStyle name="商品名称 4" xfId="386"/>
    <cellStyle name="Accent6 - 40% 2" xfId="387"/>
    <cellStyle name="Accent4 - 40% 3" xfId="388"/>
    <cellStyle name="Accent4 - 60% 2" xfId="389"/>
    <cellStyle name="Accent4 - 60% 2 2" xfId="390"/>
    <cellStyle name="Accent4 - 60% 3" xfId="391"/>
    <cellStyle name="PSSpacer" xfId="392"/>
    <cellStyle name="Accent4 2" xfId="393"/>
    <cellStyle name="Accent6" xfId="394"/>
    <cellStyle name="Accent4 3" xfId="395"/>
    <cellStyle name="New Times Roman" xfId="396"/>
    <cellStyle name="Accent4 4" xfId="397"/>
    <cellStyle name="Accent4 4 2" xfId="398"/>
    <cellStyle name="PSHeading 5" xfId="399"/>
    <cellStyle name="常规 2 2 6 2" xfId="400"/>
    <cellStyle name="Accent4 6" xfId="401"/>
    <cellStyle name="百分比 4 2 2" xfId="402"/>
    <cellStyle name="标题 1 2 2" xfId="403"/>
    <cellStyle name="Accent4 7" xfId="404"/>
    <cellStyle name="标题 1 2 3" xfId="405"/>
    <cellStyle name="Accent4 8" xfId="406"/>
    <cellStyle name="标题 1 2 4" xfId="407"/>
    <cellStyle name="Accent5" xfId="408"/>
    <cellStyle name="Accent5 - 20% 2" xfId="409"/>
    <cellStyle name="Accent5 - 20% 2 2" xfId="410"/>
    <cellStyle name="Accent5 - 20% 3" xfId="411"/>
    <cellStyle name="Input [yellow] 2 2 2" xfId="412"/>
    <cellStyle name="Accent5 - 40%" xfId="413"/>
    <cellStyle name="Accent5 - 60%" xfId="414"/>
    <cellStyle name="标题 2 3 3" xfId="415"/>
    <cellStyle name="Accent5 - 60% 2" xfId="416"/>
    <cellStyle name="Accent5 3" xfId="417"/>
    <cellStyle name="Category" xfId="418"/>
    <cellStyle name="Accent5 3 2" xfId="419"/>
    <cellStyle name="Category 2" xfId="420"/>
    <cellStyle name="标题 2 3" xfId="421"/>
    <cellStyle name="Accent5 4 2" xfId="422"/>
    <cellStyle name="Comma [0]_!!!GO" xfId="423"/>
    <cellStyle name="标题 3 3" xfId="424"/>
    <cellStyle name="汇总 2" xfId="425"/>
    <cellStyle name="Accent5 5" xfId="426"/>
    <cellStyle name="汇总 2 2" xfId="427"/>
    <cellStyle name="Accent5 5 2" xfId="428"/>
    <cellStyle name="汇总 4" xfId="429"/>
    <cellStyle name="Accent5 7" xfId="430"/>
    <cellStyle name="标题 1 3 3" xfId="431"/>
    <cellStyle name="汇总 5" xfId="432"/>
    <cellStyle name="Accent5 8" xfId="433"/>
    <cellStyle name="百分比 2 3 2 2 2" xfId="434"/>
    <cellStyle name="标题 1 3 4" xfId="435"/>
    <cellStyle name="Accent6 - 20%" xfId="436"/>
    <cellStyle name="Accent6 - 40% 2 2" xfId="437"/>
    <cellStyle name="Accent6 - 40% 3" xfId="438"/>
    <cellStyle name="ColLevel_0" xfId="439"/>
    <cellStyle name="Accent6 - 60% 2" xfId="440"/>
    <cellStyle name="Accent6 - 60% 3" xfId="441"/>
    <cellStyle name="Accent6 8" xfId="442"/>
    <cellStyle name="标题 1 4 4" xfId="443"/>
    <cellStyle name="Comma_!!!GO" xfId="444"/>
    <cellStyle name="百分比 2 4 3" xfId="445"/>
    <cellStyle name="Currency_!!!GO" xfId="446"/>
    <cellStyle name="分级显示列_1_Book1" xfId="447"/>
    <cellStyle name="标题 3 3 2" xfId="448"/>
    <cellStyle name="Currency1" xfId="449"/>
    <cellStyle name="标题 2 3 4" xfId="450"/>
    <cellStyle name="Date 2" xfId="451"/>
    <cellStyle name="Date 2 2" xfId="452"/>
    <cellStyle name="Dollar (zero dec)" xfId="453"/>
    <cellStyle name="Grey" xfId="454"/>
    <cellStyle name="常规 2 3 6" xfId="455"/>
    <cellStyle name="百分比 5 2" xfId="456"/>
    <cellStyle name="标题 2 2" xfId="457"/>
    <cellStyle name="强调文字颜色 5 2 2" xfId="458"/>
    <cellStyle name="Header1" xfId="459"/>
    <cellStyle name="Header2 2 2" xfId="460"/>
    <cellStyle name="Header2 3" xfId="461"/>
    <cellStyle name="千位分隔 2 4" xfId="462"/>
    <cellStyle name="Input [yellow]" xfId="463"/>
    <cellStyle name="千位分隔 2 4 2" xfId="464"/>
    <cellStyle name="Input [yellow] 2" xfId="465"/>
    <cellStyle name="Input [yellow] 2 2" xfId="466"/>
    <cellStyle name="Input [yellow] 2 3" xfId="467"/>
    <cellStyle name="Input [yellow] 3" xfId="468"/>
    <cellStyle name="Input [yellow] 3 2" xfId="469"/>
    <cellStyle name="Input Cells" xfId="470"/>
    <cellStyle name="Linked Cells" xfId="471"/>
    <cellStyle name="Millares [0]_96 Risk" xfId="472"/>
    <cellStyle name="常规 2 2 2 2" xfId="473"/>
    <cellStyle name="Millares_96 Risk" xfId="474"/>
    <cellStyle name="千位分隔 2 3 2" xfId="475"/>
    <cellStyle name="Milliers [0]_!!!GO" xfId="476"/>
    <cellStyle name="Moneda [0]_96 Risk" xfId="477"/>
    <cellStyle name="Month" xfId="478"/>
    <cellStyle name="数量 3" xfId="479"/>
    <cellStyle name="标题 1 2 2 2" xfId="480"/>
    <cellStyle name="Month 2" xfId="481"/>
    <cellStyle name="no dec" xfId="482"/>
    <cellStyle name="PSHeading 2" xfId="483"/>
    <cellStyle name="百分比 10" xfId="484"/>
    <cellStyle name="no dec 2" xfId="485"/>
    <cellStyle name="PSHeading 2 2" xfId="486"/>
    <cellStyle name="no dec 2 2" xfId="487"/>
    <cellStyle name="PSHeading 2 2 2" xfId="488"/>
    <cellStyle name="no dec 3" xfId="489"/>
    <cellStyle name="PSHeading 2 3" xfId="490"/>
    <cellStyle name="百分比 3 3 2" xfId="491"/>
    <cellStyle name="Normal - Style1" xfId="492"/>
    <cellStyle name="Normal_!!!GO" xfId="493"/>
    <cellStyle name="百分比 2 5 2" xfId="494"/>
    <cellStyle name="per.style" xfId="495"/>
    <cellStyle name="PSInt" xfId="496"/>
    <cellStyle name="Percent [2] 2" xfId="497"/>
    <cellStyle name="常规 2 3 4" xfId="498"/>
    <cellStyle name="t_HVAC Equipment (3)" xfId="499"/>
    <cellStyle name="Percent_!!!GO" xfId="500"/>
    <cellStyle name="Pourcentage_pldt" xfId="501"/>
    <cellStyle name="百分比 8" xfId="502"/>
    <cellStyle name="PSChar 2" xfId="503"/>
    <cellStyle name="PSDate" xfId="504"/>
    <cellStyle name="PSHeading 3 3" xfId="505"/>
    <cellStyle name="编号 2 2" xfId="506"/>
    <cellStyle name="PSDate 2" xfId="507"/>
    <cellStyle name="编号 2 2 2" xfId="508"/>
    <cellStyle name="PSDec" xfId="509"/>
    <cellStyle name="常规 10" xfId="510"/>
    <cellStyle name="PSDec 2" xfId="511"/>
    <cellStyle name="编号 4" xfId="512"/>
    <cellStyle name="PSHeading" xfId="513"/>
    <cellStyle name="PSHeading 2 2 3" xfId="514"/>
    <cellStyle name="PSHeading 2 4" xfId="515"/>
    <cellStyle name="PSHeading 3" xfId="516"/>
    <cellStyle name="PSInt 2" xfId="517"/>
    <cellStyle name="PSSpacer 2" xfId="518"/>
    <cellStyle name="sstot 2" xfId="519"/>
    <cellStyle name="Standard_AREAS" xfId="520"/>
    <cellStyle name="t 2" xfId="521"/>
    <cellStyle name="t_HVAC Equipment (3) 2" xfId="522"/>
    <cellStyle name="常规 2 3 4 2" xfId="523"/>
    <cellStyle name="百分比 2 11" xfId="524"/>
    <cellStyle name="百分比 2 3 5" xfId="525"/>
    <cellStyle name="千位分隔 2 2" xfId="526"/>
    <cellStyle name="百分比 2 11 2" xfId="527"/>
    <cellStyle name="百分比 7 2" xfId="528"/>
    <cellStyle name="百分比 2 12" xfId="529"/>
    <cellStyle name="标题 10" xfId="530"/>
    <cellStyle name="百分比 2 2" xfId="531"/>
    <cellStyle name="百分比 2 2 3" xfId="532"/>
    <cellStyle name="百分比 2 2 3 2" xfId="533"/>
    <cellStyle name="百分比 2 3" xfId="534"/>
    <cellStyle name="百分比 2 3 2" xfId="535"/>
    <cellStyle name="常规_Sheet3" xfId="536"/>
    <cellStyle name="百分比 2 3 2 2" xfId="537"/>
    <cellStyle name="百分比 2 3 2 3" xfId="538"/>
    <cellStyle name="百分比 2 3 3" xfId="539"/>
    <cellStyle name="百分比 2 3 3 2" xfId="540"/>
    <cellStyle name="百分比 2 4" xfId="541"/>
    <cellStyle name="百分比 2 4 3 2" xfId="542"/>
    <cellStyle name="百分比 2 4 4" xfId="543"/>
    <cellStyle name="百分比 2 5" xfId="544"/>
    <cellStyle name="百分比 2 6" xfId="545"/>
    <cellStyle name="常规 15 2" xfId="546"/>
    <cellStyle name="标题 2 2 2" xfId="547"/>
    <cellStyle name="百分比 2 7" xfId="548"/>
    <cellStyle name="常规 15 3" xfId="549"/>
    <cellStyle name="标题 2 2 3" xfId="550"/>
    <cellStyle name="百分比 2 8" xfId="551"/>
    <cellStyle name="百分比 3" xfId="552"/>
    <cellStyle name="百分比 3 2" xfId="553"/>
    <cellStyle name="百分比 3 2 2" xfId="554"/>
    <cellStyle name="百分比 3 3" xfId="555"/>
    <cellStyle name="编号 2" xfId="556"/>
    <cellStyle name="百分比 3 4" xfId="557"/>
    <cellStyle name="标题 1 2" xfId="558"/>
    <cellStyle name="百分比 4 2" xfId="559"/>
    <cellStyle name="常规 2 2 6" xfId="560"/>
    <cellStyle name="标题 3 2" xfId="561"/>
    <cellStyle name="百分比 6 2" xfId="562"/>
    <cellStyle name="百分比 8 2" xfId="563"/>
    <cellStyle name="百分比 9" xfId="564"/>
    <cellStyle name="百分比 9 2" xfId="565"/>
    <cellStyle name="捠壿_Region Orders (2)" xfId="566"/>
    <cellStyle name="编号 2 3" xfId="567"/>
    <cellStyle name="编号 3" xfId="568"/>
    <cellStyle name="标题 1 3 2 2" xfId="569"/>
    <cellStyle name="标题 1 5 3" xfId="570"/>
    <cellStyle name="标题 2 4 2" xfId="571"/>
    <cellStyle name="标题 1 7" xfId="572"/>
    <cellStyle name="标题 2 3 2" xfId="573"/>
    <cellStyle name="标题 2 3 2 2" xfId="574"/>
    <cellStyle name="标题 2 4" xfId="575"/>
    <cellStyle name="标题 2 4 2 2" xfId="576"/>
    <cellStyle name="标题 3 2 2 2" xfId="577"/>
    <cellStyle name="好 5 2" xfId="578"/>
    <cellStyle name="标题 2 4 3" xfId="579"/>
    <cellStyle name="标题 2 4 4" xfId="580"/>
    <cellStyle name="标题 2 5" xfId="581"/>
    <cellStyle name="标题 2 7" xfId="582"/>
    <cellStyle name="标题 2 5 2" xfId="583"/>
    <cellStyle name="标题 2 5 3" xfId="584"/>
    <cellStyle name="标题 2 6" xfId="585"/>
    <cellStyle name="标题 3 2 2" xfId="586"/>
    <cellStyle name="好 5" xfId="587"/>
    <cellStyle name="标题 3 2 3" xfId="588"/>
    <cellStyle name="好 6" xfId="589"/>
    <cellStyle name="标题 3 3 2 2" xfId="590"/>
    <cellStyle name="标题 3 3 3" xfId="591"/>
    <cellStyle name="标题 3 3 4" xfId="592"/>
    <cellStyle name="标题 3 4" xfId="593"/>
    <cellStyle name="标题 3 4 2" xfId="594"/>
    <cellStyle name="标题 3 4 2 2" xfId="595"/>
    <cellStyle name="标题 3 4 3" xfId="596"/>
    <cellStyle name="标题 3 4 4" xfId="597"/>
    <cellStyle name="标题 3 5" xfId="598"/>
    <cellStyle name="标题 3 5 2" xfId="599"/>
    <cellStyle name="标题 3 5 3" xfId="600"/>
    <cellStyle name="标题 3 6" xfId="601"/>
    <cellStyle name="标题 3 7" xfId="602"/>
    <cellStyle name="数量 2 2 2" xfId="603"/>
    <cellStyle name="标题 4 2" xfId="604"/>
    <cellStyle name="千位分隔 3" xfId="605"/>
    <cellStyle name="标题 4 2 2" xfId="606"/>
    <cellStyle name="千位分隔 3 2" xfId="607"/>
    <cellStyle name="标题 4 2 2 2" xfId="608"/>
    <cellStyle name="千位分隔 3 2 2" xfId="609"/>
    <cellStyle name="标题 4 2 3" xfId="610"/>
    <cellStyle name="千位分隔 3 3" xfId="611"/>
    <cellStyle name="标题 4 2 4" xfId="612"/>
    <cellStyle name="标题 4 3" xfId="613"/>
    <cellStyle name="千位分隔 4" xfId="614"/>
    <cellStyle name="标题 4 3 2" xfId="615"/>
    <cellStyle name="千位分隔 4 2" xfId="616"/>
    <cellStyle name="标题 4 3 2 2" xfId="617"/>
    <cellStyle name="标题 4 3 3" xfId="618"/>
    <cellStyle name="标题 4 3 4" xfId="619"/>
    <cellStyle name="标题 4 4" xfId="620"/>
    <cellStyle name="千位分隔 5" xfId="621"/>
    <cellStyle name="标题 4 4 2" xfId="622"/>
    <cellStyle name="千位分隔 5 2" xfId="623"/>
    <cellStyle name="标题 4 4 2 2" xfId="624"/>
    <cellStyle name="标题 4 4 3" xfId="625"/>
    <cellStyle name="标题 4 4 4" xfId="626"/>
    <cellStyle name="标题 4 5" xfId="627"/>
    <cellStyle name="千位分隔 6" xfId="628"/>
    <cellStyle name="标题 4 5 2" xfId="629"/>
    <cellStyle name="千位分隔 6 2" xfId="630"/>
    <cellStyle name="标题 4 5 3" xfId="631"/>
    <cellStyle name="标题 4 6" xfId="632"/>
    <cellStyle name="千位分隔 7" xfId="633"/>
    <cellStyle name="标题 4 7" xfId="634"/>
    <cellStyle name="千位分隔 8" xfId="635"/>
    <cellStyle name="标题 5" xfId="636"/>
    <cellStyle name="标题 5 2" xfId="637"/>
    <cellStyle name="标题 5 2 2" xfId="638"/>
    <cellStyle name="标题 5 3" xfId="639"/>
    <cellStyle name="标题 5 4" xfId="640"/>
    <cellStyle name="标题 6" xfId="641"/>
    <cellStyle name="标题 6 2" xfId="642"/>
    <cellStyle name="标题 6 3" xfId="643"/>
    <cellStyle name="标题 6 4" xfId="644"/>
    <cellStyle name="标题 7" xfId="645"/>
    <cellStyle name="标题 7 2" xfId="646"/>
    <cellStyle name="标题 7 2 2" xfId="647"/>
    <cellStyle name="标题 7 3" xfId="648"/>
    <cellStyle name="标题 7 4" xfId="649"/>
    <cellStyle name="标题 8" xfId="650"/>
    <cellStyle name="标题 8 2" xfId="651"/>
    <cellStyle name="常规 2 7" xfId="652"/>
    <cellStyle name="标题 8 3" xfId="653"/>
    <cellStyle name="常规 2 8" xfId="654"/>
    <cellStyle name="输入 2" xfId="655"/>
    <cellStyle name="标题 9" xfId="656"/>
    <cellStyle name="标题1" xfId="657"/>
    <cellStyle name="标题1 2" xfId="658"/>
    <cellStyle name="标题1 2 2" xfId="659"/>
    <cellStyle name="标题1 2 2 2" xfId="660"/>
    <cellStyle name="标题1 2 3" xfId="661"/>
    <cellStyle name="差 5 2" xfId="662"/>
    <cellStyle name="标题1 3" xfId="663"/>
    <cellStyle name="标题1 3 2" xfId="664"/>
    <cellStyle name="标题1 4" xfId="665"/>
    <cellStyle name="表标题" xfId="666"/>
    <cellStyle name="表标题 2" xfId="667"/>
    <cellStyle name="部门" xfId="668"/>
    <cellStyle name="部门 2" xfId="669"/>
    <cellStyle name="部门 2 2" xfId="670"/>
    <cellStyle name="部门 2 2 2" xfId="671"/>
    <cellStyle name="部门 2 3" xfId="672"/>
    <cellStyle name="部门 3" xfId="673"/>
    <cellStyle name="部门 3 2" xfId="674"/>
    <cellStyle name="差 2" xfId="675"/>
    <cellStyle name="解释性文本 5" xfId="676"/>
    <cellStyle name="差 2 2" xfId="677"/>
    <cellStyle name="解释性文本 5 2" xfId="678"/>
    <cellStyle name="差 2 2 2" xfId="679"/>
    <cellStyle name="差 2 3" xfId="680"/>
    <cellStyle name="解释性文本 5 3" xfId="681"/>
    <cellStyle name="差 2 4" xfId="682"/>
    <cellStyle name="差 3" xfId="683"/>
    <cellStyle name="解释性文本 6" xfId="684"/>
    <cellStyle name="差 3 2" xfId="685"/>
    <cellStyle name="差 3 2 2" xfId="686"/>
    <cellStyle name="差 3 3" xfId="687"/>
    <cellStyle name="差 3 4" xfId="688"/>
    <cellStyle name="差 4" xfId="689"/>
    <cellStyle name="解释性文本 7" xfId="690"/>
    <cellStyle name="差 4 2" xfId="691"/>
    <cellStyle name="差 4 2 2" xfId="692"/>
    <cellStyle name="差 4 3" xfId="693"/>
    <cellStyle name="差 4 4" xfId="694"/>
    <cellStyle name="差 5" xfId="695"/>
    <cellStyle name="差 5 3" xfId="696"/>
    <cellStyle name="差 6" xfId="697"/>
    <cellStyle name="差_0502通海县 2 2" xfId="698"/>
    <cellStyle name="差 8" xfId="699"/>
    <cellStyle name="差_0502通海县" xfId="700"/>
    <cellStyle name="差_0502通海县 2" xfId="701"/>
    <cellStyle name="差_0502通海县 3" xfId="702"/>
    <cellStyle name="差_0605石屏" xfId="703"/>
    <cellStyle name="差_0605石屏 2" xfId="704"/>
    <cellStyle name="差_0605石屏 2 2" xfId="705"/>
    <cellStyle name="差_0605石屏 3" xfId="706"/>
    <cellStyle name="差_0605石屏县" xfId="707"/>
    <cellStyle name="差_0605石屏县 2" xfId="708"/>
    <cellStyle name="差_0605石屏县 2 2" xfId="709"/>
    <cellStyle name="差_0605石屏县 3" xfId="710"/>
    <cellStyle name="差_1110洱源" xfId="711"/>
    <cellStyle name="差_1110洱源 2 2" xfId="712"/>
    <cellStyle name="差_11大理" xfId="713"/>
    <cellStyle name="差_11大理 2" xfId="714"/>
    <cellStyle name="差_11大理 2 2" xfId="715"/>
    <cellStyle name="差_11大理 3" xfId="716"/>
    <cellStyle name="差_2007年地州资金往来对账表" xfId="717"/>
    <cellStyle name="差_2007年地州资金往来对账表 2" xfId="718"/>
    <cellStyle name="差_2007年地州资金往来对账表 2 2" xfId="719"/>
    <cellStyle name="差_2007年地州资金往来对账表 3" xfId="720"/>
    <cellStyle name="差_2008年地州对账表(国库资金）" xfId="721"/>
    <cellStyle name="常规 28" xfId="722"/>
    <cellStyle name="差_2008年地州对账表(国库资金） 2" xfId="723"/>
    <cellStyle name="差_2008年地州对账表(国库资金） 2 2" xfId="724"/>
    <cellStyle name="适中 3" xfId="725"/>
    <cellStyle name="差_2008年地州对账表(国库资金） 3" xfId="726"/>
    <cellStyle name="差_Book1" xfId="727"/>
    <cellStyle name="差_M01-1" xfId="728"/>
    <cellStyle name="差_M01-1 2" xfId="729"/>
    <cellStyle name="昗弨_Pacific Region P&amp;L" xfId="730"/>
    <cellStyle name="差_M01-1 2 2" xfId="731"/>
    <cellStyle name="差_M01-1 3" xfId="732"/>
    <cellStyle name="常规 10 2" xfId="733"/>
    <cellStyle name="常规 10 2 2" xfId="734"/>
    <cellStyle name="常规 10 2 2 2" xfId="735"/>
    <cellStyle name="常规 10 2 3" xfId="736"/>
    <cellStyle name="汇总 6 2" xfId="737"/>
    <cellStyle name="常规 10 2_报预算局：2016年云南省及省本级1-7月社保基金预算执行情况表（0823）" xfId="738"/>
    <cellStyle name="常规 10 3" xfId="739"/>
    <cellStyle name="常规 10 41" xfId="740"/>
    <cellStyle name="常规 10 41 2" xfId="741"/>
    <cellStyle name="常规 11" xfId="742"/>
    <cellStyle name="常规 11 2" xfId="743"/>
    <cellStyle name="常规 11 2 2" xfId="744"/>
    <cellStyle name="常规 11 3" xfId="745"/>
    <cellStyle name="常规 11 3 2" xfId="746"/>
    <cellStyle name="常规 11 4" xfId="747"/>
    <cellStyle name="链接单元格 3 2 2" xfId="748"/>
    <cellStyle name="常规 12" xfId="749"/>
    <cellStyle name="好 4 2" xfId="750"/>
    <cellStyle name="常规 12 2" xfId="751"/>
    <cellStyle name="好 4 2 2" xfId="752"/>
    <cellStyle name="常规 13" xfId="753"/>
    <cellStyle name="好 4 3" xfId="754"/>
    <cellStyle name="常规 13 2" xfId="755"/>
    <cellStyle name="常规 14" xfId="756"/>
    <cellStyle name="好 4 4" xfId="757"/>
    <cellStyle name="常规 14 2" xfId="758"/>
    <cellStyle name="常规 16" xfId="759"/>
    <cellStyle name="常规 21" xfId="760"/>
    <cellStyle name="检查单元格 2 2 2" xfId="761"/>
    <cellStyle name="常规 16 2" xfId="762"/>
    <cellStyle name="常规 17" xfId="763"/>
    <cellStyle name="常规 22" xfId="764"/>
    <cellStyle name="注释 4 2" xfId="765"/>
    <cellStyle name="常规 17 2" xfId="766"/>
    <cellStyle name="注释 4 2 2" xfId="767"/>
    <cellStyle name="常规 17 2 2" xfId="768"/>
    <cellStyle name="常规 17 3" xfId="769"/>
    <cellStyle name="常规 18" xfId="770"/>
    <cellStyle name="常规 23" xfId="771"/>
    <cellStyle name="注释 4 3" xfId="772"/>
    <cellStyle name="常规 18 2" xfId="773"/>
    <cellStyle name="常规 5 42" xfId="774"/>
    <cellStyle name="常规 18 2 2" xfId="775"/>
    <cellStyle name="常规 5 42 2" xfId="776"/>
    <cellStyle name="常规 18 3" xfId="777"/>
    <cellStyle name="常规 19" xfId="778"/>
    <cellStyle name="常规 24" xfId="779"/>
    <cellStyle name="注释 4 4" xfId="780"/>
    <cellStyle name="常规 19 10" xfId="781"/>
    <cellStyle name="常规 19 2" xfId="782"/>
    <cellStyle name="常规 19 2 2" xfId="783"/>
    <cellStyle name="常规 19 3" xfId="784"/>
    <cellStyle name="常规 2" xfId="785"/>
    <cellStyle name="常规 2 10" xfId="786"/>
    <cellStyle name="强调文字颜色 3 3" xfId="787"/>
    <cellStyle name="常规 2 10 2" xfId="788"/>
    <cellStyle name="强调文字颜色 3 3 2" xfId="789"/>
    <cellStyle name="常规 2 11" xfId="790"/>
    <cellStyle name="常规 2 11 2" xfId="791"/>
    <cellStyle name="常规 2 12" xfId="792"/>
    <cellStyle name="常规 2 13" xfId="793"/>
    <cellStyle name="常规 2 13 2" xfId="794"/>
    <cellStyle name="常规 2 14" xfId="795"/>
    <cellStyle name="常规 2 14 2" xfId="796"/>
    <cellStyle name="常规 2 15" xfId="797"/>
    <cellStyle name="常规 2 16" xfId="798"/>
    <cellStyle name="常规 2 2" xfId="799"/>
    <cellStyle name="常规 2 2 11 2" xfId="800"/>
    <cellStyle name="常规 2 2 2" xfId="801"/>
    <cellStyle name="常规 2 2 2 2 2" xfId="802"/>
    <cellStyle name="常规 2 2 2 2 2 2" xfId="803"/>
    <cellStyle name="常规 2 2 2 2 3" xfId="804"/>
    <cellStyle name="常规 2 2 2 3" xfId="805"/>
    <cellStyle name="常规 2 2 2 3 2" xfId="806"/>
    <cellStyle name="常规 2 2 2 4 2" xfId="807"/>
    <cellStyle name="强调文字颜色 1 2" xfId="808"/>
    <cellStyle name="常规 2 2 3" xfId="809"/>
    <cellStyle name="常规 2 2 3 2 2" xfId="810"/>
    <cellStyle name="常规 2 2 3 3 2" xfId="811"/>
    <cellStyle name="常规 2 2 4" xfId="812"/>
    <cellStyle name="常规 2 2 5" xfId="813"/>
    <cellStyle name="常规 2 3" xfId="814"/>
    <cellStyle name="常规 2 3 2" xfId="815"/>
    <cellStyle name="常规 2 3 2 2" xfId="816"/>
    <cellStyle name="常规 2 3 2 2 2" xfId="817"/>
    <cellStyle name="常规 2 3 2 2 2 2" xfId="818"/>
    <cellStyle name="常规 2 3 2 2 3" xfId="819"/>
    <cellStyle name="常规 2 3 2 3" xfId="820"/>
    <cellStyle name="常规 2 3 2 3 2" xfId="821"/>
    <cellStyle name="常规 2 3 2 4" xfId="822"/>
    <cellStyle name="常规 2 3 2 4 2" xfId="823"/>
    <cellStyle name="常规 2 3 2 5" xfId="824"/>
    <cellStyle name="常规 2 3 3" xfId="825"/>
    <cellStyle name="常规 2 3 3 2" xfId="826"/>
    <cellStyle name="常规 2 3 3 2 2" xfId="827"/>
    <cellStyle name="常规 2 3 3 3" xfId="828"/>
    <cellStyle name="常规 2 3 3 3 2" xfId="829"/>
    <cellStyle name="常规 2 3 3 4" xfId="830"/>
    <cellStyle name="常规 2 3 5" xfId="831"/>
    <cellStyle name="常规 2 3 5 2" xfId="832"/>
    <cellStyle name="常规 2 4" xfId="833"/>
    <cellStyle name="常规 2 4 2" xfId="834"/>
    <cellStyle name="常规 2 4 2 2" xfId="835"/>
    <cellStyle name="常规 2 4 2 2 2" xfId="836"/>
    <cellStyle name="常规 2 4 2 3" xfId="837"/>
    <cellStyle name="输出 2 2 2" xfId="838"/>
    <cellStyle name="常规 2 4 2 3 2" xfId="839"/>
    <cellStyle name="常规 2 4 2 4" xfId="840"/>
    <cellStyle name="常规 2 4 3" xfId="841"/>
    <cellStyle name="常规 2 4 3 2" xfId="842"/>
    <cellStyle name="常规 2 4 4" xfId="843"/>
    <cellStyle name="常规 2 4 4 2" xfId="844"/>
    <cellStyle name="常规 2 4 5" xfId="845"/>
    <cellStyle name="常规 2 5" xfId="846"/>
    <cellStyle name="常规 2 5 2" xfId="847"/>
    <cellStyle name="常规 2 5 2 2" xfId="848"/>
    <cellStyle name="检查单元格 6" xfId="849"/>
    <cellStyle name="常规 2 5 2 2 2" xfId="850"/>
    <cellStyle name="常规 2 5 2 3" xfId="851"/>
    <cellStyle name="检查单元格 7" xfId="852"/>
    <cellStyle name="输出 3 2 2" xfId="853"/>
    <cellStyle name="常规 2 5 3" xfId="854"/>
    <cellStyle name="常规 2 5 3 2" xfId="855"/>
    <cellStyle name="常规 2 5 4" xfId="856"/>
    <cellStyle name="常规 2 5 4 2" xfId="857"/>
    <cellStyle name="常规 2 5 5" xfId="858"/>
    <cellStyle name="常规 2 6" xfId="859"/>
    <cellStyle name="常规 2 6 2" xfId="860"/>
    <cellStyle name="常规 2 6 2 2" xfId="861"/>
    <cellStyle name="常规 2 6 2 2 2" xfId="862"/>
    <cellStyle name="常规 2 6 3" xfId="863"/>
    <cellStyle name="常规 2 6 3 2" xfId="864"/>
    <cellStyle name="常规 2 6 4" xfId="865"/>
    <cellStyle name="常规 2 6 4 2" xfId="866"/>
    <cellStyle name="常规 2 7 3" xfId="867"/>
    <cellStyle name="常规 2 7 3 2" xfId="868"/>
    <cellStyle name="常规 2 8 2" xfId="869"/>
    <cellStyle name="输入 2 2" xfId="870"/>
    <cellStyle name="常规 2 9" xfId="871"/>
    <cellStyle name="输入 3" xfId="872"/>
    <cellStyle name="常规 2 9 2" xfId="873"/>
    <cellStyle name="输入 3 2" xfId="874"/>
    <cellStyle name="常规 2 9 2 2" xfId="875"/>
    <cellStyle name="输入 3 2 2" xfId="876"/>
    <cellStyle name="常规 2 9 3" xfId="877"/>
    <cellStyle name="输入 3 3" xfId="878"/>
    <cellStyle name="常规 2 9 3 2" xfId="879"/>
    <cellStyle name="常规 2 9 4" xfId="880"/>
    <cellStyle name="好_2008年地州对账表(国库资金） 2" xfId="881"/>
    <cellStyle name="输入 3 4" xfId="882"/>
    <cellStyle name="常规 25" xfId="883"/>
    <cellStyle name="常规 30" xfId="884"/>
    <cellStyle name="常规 25 2" xfId="885"/>
    <cellStyle name="常规 26" xfId="886"/>
    <cellStyle name="常规 27" xfId="887"/>
    <cellStyle name="常规 29" xfId="888"/>
    <cellStyle name="常规 3" xfId="889"/>
    <cellStyle name="输出 4 2" xfId="890"/>
    <cellStyle name="常规 3 2" xfId="891"/>
    <cellStyle name="输出 4 2 2" xfId="892"/>
    <cellStyle name="常规 3 2 2" xfId="893"/>
    <cellStyle name="常规 3 2 2 2" xfId="894"/>
    <cellStyle name="常规 3 2 4" xfId="895"/>
    <cellStyle name="常规 3 2 4 2" xfId="896"/>
    <cellStyle name="常规 3 3" xfId="897"/>
    <cellStyle name="常规 3 3 2" xfId="898"/>
    <cellStyle name="常规 3 3 2 2" xfId="899"/>
    <cellStyle name="常规 3 3 2 2 2" xfId="900"/>
    <cellStyle name="常规 3 3 2 3" xfId="901"/>
    <cellStyle name="常规 3 3 3" xfId="902"/>
    <cellStyle name="常规 3 3 3 2" xfId="903"/>
    <cellStyle name="常规 3 3 4" xfId="904"/>
    <cellStyle name="常规 3 3 4 2" xfId="905"/>
    <cellStyle name="常规 3 4" xfId="906"/>
    <cellStyle name="常规 3 4 2" xfId="907"/>
    <cellStyle name="常规 3 4 2 2" xfId="908"/>
    <cellStyle name="常规 3 5" xfId="909"/>
    <cellStyle name="常规 3 5 2" xfId="910"/>
    <cellStyle name="常规 3 6" xfId="911"/>
    <cellStyle name="常规 3 6 2" xfId="912"/>
    <cellStyle name="常规 3 7" xfId="913"/>
    <cellStyle name="常规 3 8" xfId="914"/>
    <cellStyle name="常规 3_Book1" xfId="915"/>
    <cellStyle name="常规 4" xfId="916"/>
    <cellStyle name="输出 4 3" xfId="917"/>
    <cellStyle name="常规 4 2" xfId="918"/>
    <cellStyle name="常规 4 2 2" xfId="919"/>
    <cellStyle name="常规 4 4" xfId="920"/>
    <cellStyle name="常规 4 2 2 2" xfId="921"/>
    <cellStyle name="常规 6 4" xfId="922"/>
    <cellStyle name="常规 4 2 2 2 2" xfId="923"/>
    <cellStyle name="常规 6 4 2" xfId="924"/>
    <cellStyle name="常规 4 2 3" xfId="925"/>
    <cellStyle name="常规 4 5" xfId="926"/>
    <cellStyle name="常规 4 2 3 2" xfId="927"/>
    <cellStyle name="常规 7 4" xfId="928"/>
    <cellStyle name="常规 4 2 4" xfId="929"/>
    <cellStyle name="常规 4 6" xfId="930"/>
    <cellStyle name="常规 4 2 4 2" xfId="931"/>
    <cellStyle name="常规 4 6 2" xfId="932"/>
    <cellStyle name="常规 439" xfId="933"/>
    <cellStyle name="常规 444" xfId="934"/>
    <cellStyle name="常规 8 4" xfId="935"/>
    <cellStyle name="常规 4 2 5" xfId="936"/>
    <cellStyle name="常规 4 7" xfId="937"/>
    <cellStyle name="常规 4 3" xfId="938"/>
    <cellStyle name="常规 4 3 2" xfId="939"/>
    <cellStyle name="常规 5 4" xfId="940"/>
    <cellStyle name="常规 4 3 2 2" xfId="941"/>
    <cellStyle name="常规 5 4 2" xfId="942"/>
    <cellStyle name="常规 4 3 2 2 2" xfId="943"/>
    <cellStyle name="常规 4 3 2 3" xfId="944"/>
    <cellStyle name="常规 4 3 3" xfId="945"/>
    <cellStyle name="常规 5 5" xfId="946"/>
    <cellStyle name="常规 4 3 3 2" xfId="947"/>
    <cellStyle name="常规 4 3 4" xfId="948"/>
    <cellStyle name="常规 4 3 4 2" xfId="949"/>
    <cellStyle name="常规 4 3 5" xfId="950"/>
    <cellStyle name="常规 428" xfId="951"/>
    <cellStyle name="常规 433" xfId="952"/>
    <cellStyle name="链接单元格 3" xfId="953"/>
    <cellStyle name="常规 429" xfId="954"/>
    <cellStyle name="常规 434" xfId="955"/>
    <cellStyle name="链接单元格 4" xfId="956"/>
    <cellStyle name="常规 430" xfId="957"/>
    <cellStyle name="常规 431" xfId="958"/>
    <cellStyle name="常规 432" xfId="959"/>
    <cellStyle name="链接单元格 2" xfId="960"/>
    <cellStyle name="常规 435" xfId="961"/>
    <cellStyle name="常规 440" xfId="962"/>
    <cellStyle name="链接单元格 5" xfId="963"/>
    <cellStyle name="常规 436" xfId="964"/>
    <cellStyle name="常规 441" xfId="965"/>
    <cellStyle name="链接单元格 6" xfId="966"/>
    <cellStyle name="常规 442" xfId="967"/>
    <cellStyle name="常规 8 2" xfId="968"/>
    <cellStyle name="链接单元格 7" xfId="969"/>
    <cellStyle name="常规 443" xfId="970"/>
    <cellStyle name="常规 8 3" xfId="971"/>
    <cellStyle name="常规 448" xfId="972"/>
    <cellStyle name="常规 449" xfId="973"/>
    <cellStyle name="常规 450" xfId="974"/>
    <cellStyle name="常规 451" xfId="975"/>
    <cellStyle name="常规 452" xfId="976"/>
    <cellStyle name="常规 5 2" xfId="977"/>
    <cellStyle name="常规 5 2 2" xfId="978"/>
    <cellStyle name="常规 5 2 2 2" xfId="979"/>
    <cellStyle name="常规 5 2 3" xfId="980"/>
    <cellStyle name="常规 5 2 3 2" xfId="981"/>
    <cellStyle name="常规 5 2 4" xfId="982"/>
    <cellStyle name="常规 5 3" xfId="983"/>
    <cellStyle name="常规 5 3 2" xfId="984"/>
    <cellStyle name="常规 6" xfId="985"/>
    <cellStyle name="常规 6 2" xfId="986"/>
    <cellStyle name="常规 6 2 2" xfId="987"/>
    <cellStyle name="常规 6 3" xfId="988"/>
    <cellStyle name="常规 6 3 2" xfId="989"/>
    <cellStyle name="常规 6 3 2 2" xfId="990"/>
    <cellStyle name="常规 6 3 3" xfId="991"/>
    <cellStyle name="常规 7" xfId="992"/>
    <cellStyle name="常规 7 2" xfId="993"/>
    <cellStyle name="常规 7 2 2" xfId="994"/>
    <cellStyle name="常规 7 3" xfId="995"/>
    <cellStyle name="常规 7 3 2" xfId="996"/>
    <cellStyle name="常规 8" xfId="997"/>
    <cellStyle name="常规 9" xfId="998"/>
    <cellStyle name="常规 9 2 2" xfId="999"/>
    <cellStyle name="注释 7" xfId="1000"/>
    <cellStyle name="常规 9 2 2 2" xfId="1001"/>
    <cellStyle name="常规 9 2 3" xfId="1002"/>
    <cellStyle name="注释 8" xfId="1003"/>
    <cellStyle name="常规 9 3" xfId="1004"/>
    <cellStyle name="常规 9 3 2" xfId="1005"/>
    <cellStyle name="常规 9 4" xfId="1006"/>
    <cellStyle name="常规 9 5" xfId="1007"/>
    <cellStyle name="常规 94" xfId="1008"/>
    <cellStyle name="常规 95" xfId="1009"/>
    <cellStyle name="常规_2004年基金预算(二稿)" xfId="1010"/>
    <cellStyle name="常规_2007年云南省向人大报送政府收支预算表格式编制过程表" xfId="1011"/>
    <cellStyle name="常规_2007年云南省向人大报送政府收支预算表格式编制过程表 2" xfId="1012"/>
    <cellStyle name="常规_2007年云南省向人大报送政府收支预算表格式编制过程表 2 2" xfId="1013"/>
    <cellStyle name="计算 2 3" xfId="1014"/>
    <cellStyle name="常规_2007年云南省向人大报送政府收支预算表格式编制过程表 2 2 2" xfId="1015"/>
    <cellStyle name="数量 4" xfId="1016"/>
    <cellStyle name="常规_2007年云南省向人大报送政府收支预算表格式编制过程表 2 3" xfId="1017"/>
    <cellStyle name="计算 2 4" xfId="1018"/>
    <cellStyle name="常规_2007年云南省向人大报送政府收支预算表格式编制过程表 2 4 2" xfId="1019"/>
    <cellStyle name="常规_2007年云南省向人大报送政府收支预算表格式编制过程表 3 2" xfId="1020"/>
    <cellStyle name="计算 3 3" xfId="1021"/>
    <cellStyle name="常规_exceltmp1" xfId="1022"/>
    <cellStyle name="常规_exceltmp1 2" xfId="1023"/>
    <cellStyle name="计算 4" xfId="1024"/>
    <cellStyle name="超级链接 2 2" xfId="1025"/>
    <cellStyle name="超级链接 3" xfId="1026"/>
    <cellStyle name="超链接 2" xfId="1027"/>
    <cellStyle name="超链接 2 2" xfId="1028"/>
    <cellStyle name="超链接 2 2 2" xfId="1029"/>
    <cellStyle name="超链接 3" xfId="1030"/>
    <cellStyle name="超链接 3 2" xfId="1031"/>
    <cellStyle name="超链接 4" xfId="1032"/>
    <cellStyle name="超链接 4 2" xfId="1033"/>
    <cellStyle name="分级显示行_1_Book1" xfId="1034"/>
    <cellStyle name="好 2" xfId="1035"/>
    <cellStyle name="好 2 2" xfId="1036"/>
    <cellStyle name="好 2 2 2" xfId="1037"/>
    <cellStyle name="好 3" xfId="1038"/>
    <cellStyle name="好 3 2" xfId="1039"/>
    <cellStyle name="好 4" xfId="1040"/>
    <cellStyle name="好 5 3" xfId="1041"/>
    <cellStyle name="好 8" xfId="1042"/>
    <cellStyle name="好_0502通海县" xfId="1043"/>
    <cellStyle name="好_0502通海县 2" xfId="1044"/>
    <cellStyle name="好_0502通海县 2 2" xfId="1045"/>
    <cellStyle name="好_0502通海县 3" xfId="1046"/>
    <cellStyle name="好_0605石屏" xfId="1047"/>
    <cellStyle name="好_0605石屏 2" xfId="1048"/>
    <cellStyle name="好_0605石屏 2 2" xfId="1049"/>
    <cellStyle name="好_0605石屏 3" xfId="1050"/>
    <cellStyle name="好_0605石屏县" xfId="1051"/>
    <cellStyle name="好_0605石屏县 2" xfId="1052"/>
    <cellStyle name="好_0605石屏县 3" xfId="1053"/>
    <cellStyle name="好_1110洱源" xfId="1054"/>
    <cellStyle name="好_1110洱源 2" xfId="1055"/>
    <cellStyle name="解释性文本 4 3" xfId="1056"/>
    <cellStyle name="好_1110洱源 2 2" xfId="1057"/>
    <cellStyle name="好_1110洱源 3" xfId="1058"/>
    <cellStyle name="解释性文本 4 4" xfId="1059"/>
    <cellStyle name="好_11大理" xfId="1060"/>
    <cellStyle name="好_11大理 2" xfId="1061"/>
    <cellStyle name="好_11大理 2 2" xfId="1062"/>
    <cellStyle name="好_11大理 3" xfId="1063"/>
    <cellStyle name="好_2007年地州资金往来对账表" xfId="1064"/>
    <cellStyle name="好_2007年地州资金往来对账表 2" xfId="1065"/>
    <cellStyle name="好_2007年地州资金往来对账表 2 2" xfId="1066"/>
    <cellStyle name="好_2007年地州资金往来对账表 3" xfId="1067"/>
    <cellStyle name="好_2008年地州对账表(国库资金） 2 2" xfId="1068"/>
    <cellStyle name="商品名称 2 3" xfId="1069"/>
    <cellStyle name="好_2008年地州对账表(国库资金） 3" xfId="1070"/>
    <cellStyle name="好_Book1" xfId="1071"/>
    <cellStyle name="好_Book1 2" xfId="1072"/>
    <cellStyle name="好_M01-1" xfId="1073"/>
    <cellStyle name="好_M01-1 2" xfId="1074"/>
    <cellStyle name="好_M01-1 2 2" xfId="1075"/>
    <cellStyle name="后继超级链接" xfId="1076"/>
    <cellStyle name="后继超级链接 2" xfId="1077"/>
    <cellStyle name="后继超级链接 2 2" xfId="1078"/>
    <cellStyle name="后继超级链接 3" xfId="1079"/>
    <cellStyle name="汇总 2 2 2" xfId="1080"/>
    <cellStyle name="汇总 2 2 2 2" xfId="1081"/>
    <cellStyle name="汇总 8" xfId="1082"/>
    <cellStyle name="汇总 2 2 3" xfId="1083"/>
    <cellStyle name="警告文本 2 2 2" xfId="1084"/>
    <cellStyle name="汇总 2 3" xfId="1085"/>
    <cellStyle name="汇总 2 3 2" xfId="1086"/>
    <cellStyle name="汇总 2 4" xfId="1087"/>
    <cellStyle name="汇总 2 4 2" xfId="1088"/>
    <cellStyle name="汇总 2 5" xfId="1089"/>
    <cellStyle name="汇总 3 2" xfId="1090"/>
    <cellStyle name="汇总 3 2 2" xfId="1091"/>
    <cellStyle name="汇总 3 2 2 2" xfId="1092"/>
    <cellStyle name="汇总 3 2 3" xfId="1093"/>
    <cellStyle name="警告文本 3 2 2" xfId="1094"/>
    <cellStyle name="汇总 3 3" xfId="1095"/>
    <cellStyle name="汇总 3 3 2" xfId="1096"/>
    <cellStyle name="汇总 3 4" xfId="1097"/>
    <cellStyle name="汇总 3 4 2" xfId="1098"/>
    <cellStyle name="汇总 3 5" xfId="1099"/>
    <cellStyle name="汇总 4 2" xfId="1100"/>
    <cellStyle name="汇总 4 2 2" xfId="1101"/>
    <cellStyle name="汇总 4 2 2 2" xfId="1102"/>
    <cellStyle name="汇总 4 2 3" xfId="1103"/>
    <cellStyle name="警告文本 4 2 2" xfId="1104"/>
    <cellStyle name="汇总 4 3" xfId="1105"/>
    <cellStyle name="汇总 4 3 2" xfId="1106"/>
    <cellStyle name="汇总 4 4" xfId="1107"/>
    <cellStyle name="汇总 4 4 2" xfId="1108"/>
    <cellStyle name="汇总 4 5" xfId="1109"/>
    <cellStyle name="汇总 5 2" xfId="1110"/>
    <cellStyle name="汇总 5 2 2" xfId="1111"/>
    <cellStyle name="汇总 5 3" xfId="1112"/>
    <cellStyle name="汇总 5 3 2" xfId="1113"/>
    <cellStyle name="汇总 5 4" xfId="1114"/>
    <cellStyle name="千分位_97-917" xfId="1115"/>
    <cellStyle name="汇总 7" xfId="1116"/>
    <cellStyle name="汇总 7 2" xfId="1117"/>
    <cellStyle name="汇总 8 2" xfId="1118"/>
    <cellStyle name="计算 2" xfId="1119"/>
    <cellStyle name="计算 2 2" xfId="1120"/>
    <cellStyle name="计算 2 2 2" xfId="1121"/>
    <cellStyle name="计算 3" xfId="1122"/>
    <cellStyle name="计算 3 2" xfId="1123"/>
    <cellStyle name="计算 3 2 2" xfId="1124"/>
    <cellStyle name="计算 3 4" xfId="1125"/>
    <cellStyle name="计算 4 2" xfId="1126"/>
    <cellStyle name="计算 4 2 2" xfId="1127"/>
    <cellStyle name="计算 4 3" xfId="1128"/>
    <cellStyle name="计算 4 4" xfId="1129"/>
    <cellStyle name="计算 5" xfId="1130"/>
    <cellStyle name="计算 5 2" xfId="1131"/>
    <cellStyle name="计算 5 3" xfId="1132"/>
    <cellStyle name="计算 6" xfId="1133"/>
    <cellStyle name="计算 7" xfId="1134"/>
    <cellStyle name="计算 8" xfId="1135"/>
    <cellStyle name="检查单元格 2" xfId="1136"/>
    <cellStyle name="检查单元格 2 2" xfId="1137"/>
    <cellStyle name="检查单元格 2 3" xfId="1138"/>
    <cellStyle name="检查单元格 2 4" xfId="1139"/>
    <cellStyle name="检查单元格 3" xfId="1140"/>
    <cellStyle name="检查单元格 3 2" xfId="1141"/>
    <cellStyle name="检查单元格 3 2 2" xfId="1142"/>
    <cellStyle name="检查单元格 3 3" xfId="1143"/>
    <cellStyle name="检查单元格 3 4" xfId="1144"/>
    <cellStyle name="检查单元格 4" xfId="1145"/>
    <cellStyle name="检查单元格 4 2" xfId="1146"/>
    <cellStyle name="检查单元格 4 2 2" xfId="1147"/>
    <cellStyle name="检查单元格 4 3" xfId="1148"/>
    <cellStyle name="检查单元格 4 4" xfId="1149"/>
    <cellStyle name="检查单元格 5" xfId="1150"/>
    <cellStyle name="检查单元格 5 2" xfId="1151"/>
    <cellStyle name="检查单元格 5 3" xfId="1152"/>
    <cellStyle name="检查单元格 8" xfId="1153"/>
    <cellStyle name="解释性文本 2" xfId="1154"/>
    <cellStyle name="解释性文本 2 2" xfId="1155"/>
    <cellStyle name="解释性文本 2 2 2" xfId="1156"/>
    <cellStyle name="解释性文本 2 3" xfId="1157"/>
    <cellStyle name="解释性文本 2 4" xfId="1158"/>
    <cellStyle name="解释性文本 3" xfId="1159"/>
    <cellStyle name="解释性文本 3 2" xfId="1160"/>
    <cellStyle name="解释性文本 3 2 2" xfId="1161"/>
    <cellStyle name="解释性文本 3 3" xfId="1162"/>
    <cellStyle name="解释性文本 3 4" xfId="1163"/>
    <cellStyle name="解释性文本 4" xfId="1164"/>
    <cellStyle name="解释性文本 4 2" xfId="1165"/>
    <cellStyle name="解释性文本 4 2 2" xfId="1166"/>
    <cellStyle name="借出原因" xfId="1167"/>
    <cellStyle name="借出原因 2" xfId="1168"/>
    <cellStyle name="借出原因 2 2" xfId="1169"/>
    <cellStyle name="借出原因 2 2 2" xfId="1170"/>
    <cellStyle name="借出原因 2 3" xfId="1171"/>
    <cellStyle name="借出原因 3" xfId="1172"/>
    <cellStyle name="借出原因 3 2" xfId="1173"/>
    <cellStyle name="借出原因 4" xfId="1174"/>
    <cellStyle name="警告文本 2" xfId="1175"/>
    <cellStyle name="警告文本 2 2" xfId="1176"/>
    <cellStyle name="警告文本 2 3" xfId="1177"/>
    <cellStyle name="警告文本 2 4" xfId="1178"/>
    <cellStyle name="警告文本 3" xfId="1179"/>
    <cellStyle name="警告文本 3 2" xfId="1180"/>
    <cellStyle name="警告文本 3 3" xfId="1181"/>
    <cellStyle name="警告文本 3 4" xfId="1182"/>
    <cellStyle name="警告文本 4" xfId="1183"/>
    <cellStyle name="警告文本 4 2" xfId="1184"/>
    <cellStyle name="警告文本 4 3" xfId="1185"/>
    <cellStyle name="警告文本 4 4" xfId="1186"/>
    <cellStyle name="警告文本 5" xfId="1187"/>
    <cellStyle name="警告文本 5 2" xfId="1188"/>
    <cellStyle name="警告文本 5 3" xfId="1189"/>
    <cellStyle name="警告文本 6" xfId="1190"/>
    <cellStyle name="警告文本 7" xfId="1191"/>
    <cellStyle name="链接单元格 2 2" xfId="1192"/>
    <cellStyle name="链接单元格 2 2 2" xfId="1193"/>
    <cellStyle name="链接单元格 2 3" xfId="1194"/>
    <cellStyle name="链接单元格 2 4" xfId="1195"/>
    <cellStyle name="链接单元格 3 2" xfId="1196"/>
    <cellStyle name="链接单元格 3 3" xfId="1197"/>
    <cellStyle name="链接单元格 3 4" xfId="1198"/>
    <cellStyle name="链接单元格 4 2" xfId="1199"/>
    <cellStyle name="链接单元格 4 2 2" xfId="1200"/>
    <cellStyle name="链接单元格 4 3" xfId="1201"/>
    <cellStyle name="链接单元格 4 4" xfId="1202"/>
    <cellStyle name="链接单元格 5 2" xfId="1203"/>
    <cellStyle name="链接单元格 5 3" xfId="1204"/>
    <cellStyle name="普通_97-917" xfId="1205"/>
    <cellStyle name="千分位[0]_laroux" xfId="1206"/>
    <cellStyle name="输入 8" xfId="1207"/>
    <cellStyle name="千位[0]_ 方正PC" xfId="1208"/>
    <cellStyle name="千位_ 方正PC" xfId="1209"/>
    <cellStyle name="千位分隔 11" xfId="1210"/>
    <cellStyle name="千位分隔 11 2" xfId="1211"/>
    <cellStyle name="千位分隔 2" xfId="1212"/>
    <cellStyle name="千位分隔 2 2 2" xfId="1213"/>
    <cellStyle name="千位分隔 2 3" xfId="1214"/>
    <cellStyle name="千位分隔 4 6" xfId="1215"/>
    <cellStyle name="千位分隔 4 6 2" xfId="1216"/>
    <cellStyle name="千位分隔 7 2" xfId="1217"/>
    <cellStyle name="千位分隔 8 2" xfId="1218"/>
    <cellStyle name="千位分隔 9" xfId="1219"/>
    <cellStyle name="强调 1" xfId="1220"/>
    <cellStyle name="强调 1 2" xfId="1221"/>
    <cellStyle name="强调 2" xfId="1222"/>
    <cellStyle name="强调 3" xfId="1223"/>
    <cellStyle name="强调 3 2" xfId="1224"/>
    <cellStyle name="强调文字颜色 1 2 2" xfId="1225"/>
    <cellStyle name="强调文字颜色 1 2 2 2" xfId="1226"/>
    <cellStyle name="强调文字颜色 1 2 3" xfId="1227"/>
    <cellStyle name="强调文字颜色 1 3" xfId="1228"/>
    <cellStyle name="强调文字颜色 1 3 2" xfId="1229"/>
    <cellStyle name="强调文字颜色 2 2" xfId="1230"/>
    <cellStyle name="强调文字颜色 2 2 3" xfId="1231"/>
    <cellStyle name="强调文字颜色 2 3" xfId="1232"/>
    <cellStyle name="强调文字颜色 3 2" xfId="1233"/>
    <cellStyle name="强调文字颜色 3 2 2" xfId="1234"/>
    <cellStyle name="强调文字颜色 3 2 2 2" xfId="1235"/>
    <cellStyle name="强调文字颜色 3 2 3" xfId="1236"/>
    <cellStyle name="强调文字颜色 4 2" xfId="1237"/>
    <cellStyle name="强调文字颜色 4 2 2" xfId="1238"/>
    <cellStyle name="强调文字颜色 4 2 2 2" xfId="1239"/>
    <cellStyle name="强调文字颜色 4 2 3" xfId="1240"/>
    <cellStyle name="强调文字颜色 4 3" xfId="1241"/>
    <cellStyle name="强调文字颜色 4 3 2" xfId="1242"/>
    <cellStyle name="强调文字颜色 5 2" xfId="1243"/>
    <cellStyle name="强调文字颜色 5 3" xfId="1244"/>
    <cellStyle name="强调文字颜色 5 3 2" xfId="1245"/>
    <cellStyle name="强调文字颜色 6 2" xfId="1246"/>
    <cellStyle name="强调文字颜色 6 2 2" xfId="1247"/>
    <cellStyle name="强调文字颜色 6 2 2 2" xfId="1248"/>
    <cellStyle name="强调文字颜色 6 2 3" xfId="1249"/>
    <cellStyle name="强调文字颜色 6 3" xfId="1250"/>
    <cellStyle name="强调文字颜色 6 3 2" xfId="1251"/>
    <cellStyle name="日期 2" xfId="1252"/>
    <cellStyle name="日期 2 2" xfId="1253"/>
    <cellStyle name="日期 2 2 2" xfId="1254"/>
    <cellStyle name="日期 2 3" xfId="1255"/>
    <cellStyle name="日期 3" xfId="1256"/>
    <cellStyle name="日期 3 2" xfId="1257"/>
    <cellStyle name="日期 4" xfId="1258"/>
    <cellStyle name="商品名称" xfId="1259"/>
    <cellStyle name="商品名称 2" xfId="1260"/>
    <cellStyle name="商品名称 2 2" xfId="1261"/>
    <cellStyle name="商品名称 2 2 2" xfId="1262"/>
    <cellStyle name="商品名称 3" xfId="1263"/>
    <cellStyle name="商品名称 3 2" xfId="1264"/>
    <cellStyle name="适中 2" xfId="1265"/>
    <cellStyle name="适中 2 3" xfId="1266"/>
    <cellStyle name="适中 2 4" xfId="1267"/>
    <cellStyle name="适中 3 2" xfId="1268"/>
    <cellStyle name="适中 3 2 2" xfId="1269"/>
    <cellStyle name="适中 3 3" xfId="1270"/>
    <cellStyle name="适中 3 4" xfId="1271"/>
    <cellStyle name="适中 4" xfId="1272"/>
    <cellStyle name="适中 4 2" xfId="1273"/>
    <cellStyle name="适中 4 2 2" xfId="1274"/>
    <cellStyle name="适中 4 3" xfId="1275"/>
    <cellStyle name="适中 4 4" xfId="1276"/>
    <cellStyle name="适中 5" xfId="1277"/>
    <cellStyle name="适中 5 2" xfId="1278"/>
    <cellStyle name="适中 5 3" xfId="1279"/>
    <cellStyle name="适中 6" xfId="1280"/>
    <cellStyle name="适中 7" xfId="1281"/>
    <cellStyle name="适中 8" xfId="1282"/>
    <cellStyle name="输出 2" xfId="1283"/>
    <cellStyle name="输出 2 2" xfId="1284"/>
    <cellStyle name="输出 2 3" xfId="1285"/>
    <cellStyle name="输出 2 4" xfId="1286"/>
    <cellStyle name="输出 3" xfId="1287"/>
    <cellStyle name="输出 3 2" xfId="1288"/>
    <cellStyle name="输出 3 3" xfId="1289"/>
    <cellStyle name="输出 4" xfId="1290"/>
    <cellStyle name="输出 5" xfId="1291"/>
    <cellStyle name="输出 5 2" xfId="1292"/>
    <cellStyle name="输出 5 3" xfId="1293"/>
    <cellStyle name="输出 6" xfId="1294"/>
    <cellStyle name="输出 7" xfId="1295"/>
    <cellStyle name="输出 8" xfId="1296"/>
    <cellStyle name="输入 2 2 2" xfId="1297"/>
    <cellStyle name="输入 2 3" xfId="1298"/>
    <cellStyle name="输入 4" xfId="1299"/>
    <cellStyle name="输入 4 2" xfId="1300"/>
    <cellStyle name="输入 4 2 2" xfId="1301"/>
    <cellStyle name="输入 4 3" xfId="1302"/>
    <cellStyle name="输入 4 4" xfId="1303"/>
    <cellStyle name="输入 5" xfId="1304"/>
    <cellStyle name="输入 5 2" xfId="1305"/>
    <cellStyle name="输入 5 3" xfId="1306"/>
    <cellStyle name="输入 6" xfId="1307"/>
    <cellStyle name="输入 7" xfId="1308"/>
    <cellStyle name="数量" xfId="1309"/>
    <cellStyle name="数量 2" xfId="1310"/>
    <cellStyle name="数量 2 2" xfId="1311"/>
    <cellStyle name="数量 2 3" xfId="1312"/>
    <cellStyle name="数量 3 2" xfId="1313"/>
    <cellStyle name="未定义" xfId="1314"/>
    <cellStyle name="样式 1" xfId="1315"/>
    <cellStyle name="寘嬫愗傝 [0.00]_Region Orders (2)" xfId="1316"/>
    <cellStyle name="寘嬫愗傝_Region Orders (2)" xfId="1317"/>
    <cellStyle name="注释 2 2" xfId="1318"/>
    <cellStyle name="注释 2 2 2" xfId="1319"/>
    <cellStyle name="注释 2 3" xfId="1320"/>
    <cellStyle name="注释 2 4" xfId="1321"/>
    <cellStyle name="注释 3" xfId="1322"/>
    <cellStyle name="注释 3 2" xfId="1323"/>
    <cellStyle name="注释 3 2 2" xfId="1324"/>
    <cellStyle name="注释 3 3" xfId="1325"/>
    <cellStyle name="注释 3 4" xfId="1326"/>
    <cellStyle name="注释 4" xfId="1327"/>
    <cellStyle name="注释 5" xfId="1328"/>
    <cellStyle name="注释 5 2" xfId="1329"/>
    <cellStyle name="注释 5 3" xfId="1330"/>
    <cellStyle name="注释 6" xfId="1331"/>
    <cellStyle name="Normal" xfId="1332"/>
  </cellStyles>
  <dxfs count="6">
    <dxf>
      <font>
        <color indexed="9"/>
      </font>
    </dxf>
    <dxf>
      <font>
        <b val="1"/>
        <i val="0"/>
      </font>
    </dxf>
    <dxf>
      <font>
        <color indexed="10"/>
      </font>
    </dxf>
    <dxf>
      <font>
        <b val="0"/>
        <i val="0"/>
        <color indexed="9"/>
      </font>
    </dxf>
    <dxf>
      <font>
        <b val="0"/>
        <color indexed="9"/>
      </font>
    </dxf>
    <dxf>
      <font>
        <b val="0"/>
        <i val="0"/>
        <color indexed="10"/>
      </font>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1" Type="http://schemas.openxmlformats.org/officeDocument/2006/relationships/sharedStrings" Target="sharedStrings.xml"/><Relationship Id="rId30" Type="http://schemas.openxmlformats.org/officeDocument/2006/relationships/styles" Target="styles.xml"/><Relationship Id="rId3" Type="http://schemas.openxmlformats.org/officeDocument/2006/relationships/worksheet" Target="worksheets/sheet3.xml"/><Relationship Id="rId29" Type="http://schemas.openxmlformats.org/officeDocument/2006/relationships/theme" Target="theme/theme1.xml"/><Relationship Id="rId28" Type="http://schemas.openxmlformats.org/officeDocument/2006/relationships/externalLink" Target="externalLinks/externalLink3.xml"/><Relationship Id="rId27" Type="http://schemas.openxmlformats.org/officeDocument/2006/relationships/externalLink" Target="externalLinks/externalLink2.xml"/><Relationship Id="rId26" Type="http://schemas.openxmlformats.org/officeDocument/2006/relationships/externalLink" Target="externalLinks/externalLink1.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7</xdr:col>
      <xdr:colOff>0</xdr:colOff>
      <xdr:row>2</xdr:row>
      <xdr:rowOff>0</xdr:rowOff>
    </xdr:from>
    <xdr:to>
      <xdr:col>7</xdr:col>
      <xdr:colOff>0</xdr:colOff>
      <xdr:row>2</xdr:row>
      <xdr:rowOff>15240</xdr:rowOff>
    </xdr:to>
    <xdr:cxnSp>
      <xdr:nvCxnSpPr>
        <xdr:cNvPr id="2" name="直接连接符 1"/>
        <xdr:cNvCxnSpPr/>
      </xdr:nvCxnSpPr>
      <xdr:spPr>
        <a:xfrm>
          <a:off x="9481185" y="812165"/>
          <a:ext cx="0" cy="1524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xdr:from>
      <xdr:col>0</xdr:col>
      <xdr:colOff>0</xdr:colOff>
      <xdr:row>2</xdr:row>
      <xdr:rowOff>0</xdr:rowOff>
    </xdr:from>
    <xdr:to>
      <xdr:col>0</xdr:col>
      <xdr:colOff>0</xdr:colOff>
      <xdr:row>2</xdr:row>
      <xdr:rowOff>15240</xdr:rowOff>
    </xdr:to>
    <xdr:cxnSp>
      <xdr:nvCxnSpPr>
        <xdr:cNvPr id="2" name="直接连接符 1"/>
        <xdr:cNvCxnSpPr/>
      </xdr:nvCxnSpPr>
      <xdr:spPr>
        <a:xfrm>
          <a:off x="0" y="812165"/>
          <a:ext cx="0" cy="1524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2</xdr:row>
      <xdr:rowOff>0</xdr:rowOff>
    </xdr:from>
    <xdr:to>
      <xdr:col>7</xdr:col>
      <xdr:colOff>0</xdr:colOff>
      <xdr:row>2</xdr:row>
      <xdr:rowOff>15240</xdr:rowOff>
    </xdr:to>
    <xdr:cxnSp>
      <xdr:nvCxnSpPr>
        <xdr:cNvPr id="4" name="直接连接符 3"/>
        <xdr:cNvCxnSpPr/>
      </xdr:nvCxnSpPr>
      <xdr:spPr>
        <a:xfrm>
          <a:off x="9482455" y="812165"/>
          <a:ext cx="0" cy="1524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24.6.233\&#20840;&#20307;&#20154;&#21592;\02&#24179;&#34913;&#22788;\01&#36130;&#21147;&#21450;&#39044;&#20915;&#31639;&#25253;&#21578;\2018&#24180;\&#24180;&#21021;&#20154;&#20195;&#20250;\&#36807;&#31243;\RecoveredExternalLink1"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124.6.233\&#20840;&#20307;&#20154;&#21592;\02&#24179;&#34913;&#22788;\01&#36130;&#21147;&#21450;&#39044;&#20915;&#31639;&#25253;&#21578;\2018&#24180;\&#24180;&#21021;&#20154;&#20195;&#20250;\&#36807;&#31243;\RecoveredExternalLink2"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21&#24180;&#33609;&#26696;\&#27704;&#20161;&#21439;2020&#24180;&#39044;&#31639;&#25191;&#34892;&#24773;&#20917;&#21644;2021&#24180;&#39044;&#31639;&#65288;&#31038;&#20445;&#22522;&#37329;&#65289;.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说明"/>
      <sheetName val="封面"/>
      <sheetName val="目录"/>
      <sheetName val="表一"/>
      <sheetName val="表二"/>
      <sheetName val="表三"/>
      <sheetName val="表四"/>
      <sheetName val="表五"/>
      <sheetName val="表六"/>
      <sheetName val="表七"/>
      <sheetName val="表八"/>
      <sheetName val="审核1"/>
      <sheetName val="审核2"/>
      <sheetName val="土地收入"/>
      <sheetName val="历年预算科目"/>
      <sheetName val="_ESList"/>
      <sheetName val="SW-TEO"/>
      <sheetName val="中央"/>
      <sheetName val="Open"/>
      <sheetName val="Toolbox"/>
      <sheetName val="国家"/>
      <sheetName val="G.1R-Shou COP Gf"/>
      <sheetName val="Financ. Overview"/>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说明"/>
      <sheetName val="封面"/>
      <sheetName val="目录"/>
      <sheetName val="表一"/>
      <sheetName val="表二"/>
      <sheetName val="表三"/>
      <sheetName val="表四"/>
      <sheetName val="表五"/>
      <sheetName val="表六"/>
      <sheetName val="表七"/>
      <sheetName val="表八"/>
      <sheetName val="审核1"/>
      <sheetName val="审核2"/>
      <sheetName val="土地收入"/>
      <sheetName val="历年预算科目"/>
      <sheetName val="_ESList"/>
      <sheetName val="收入(一般)"/>
      <sheetName val="支出(一般)"/>
      <sheetName val="收入(基金)"/>
      <sheetName val="支出(基金)"/>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封面"/>
      <sheetName val="目录"/>
      <sheetName val="01-1"/>
      <sheetName val="01-2"/>
      <sheetName val="02"/>
      <sheetName val="说明1"/>
      <sheetName val="05"/>
      <sheetName val="06"/>
      <sheetName val="说明3"/>
      <sheetName val="09"/>
      <sheetName val="10"/>
      <sheetName val="说明4"/>
      <sheetName val="13"/>
      <sheetName val="14"/>
      <sheetName val="15"/>
      <sheetName val="说明5"/>
      <sheetName val="19-1"/>
      <sheetName val="19-2"/>
      <sheetName val="20"/>
      <sheetName val="说明7"/>
      <sheetName val="26"/>
      <sheetName val="27"/>
      <sheetName val="28"/>
      <sheetName val="说明8"/>
      <sheetName val="32"/>
      <sheetName val="33"/>
      <sheetName val="说明9"/>
      <sheetName val="37"/>
      <sheetName val="38"/>
      <sheetName val="39"/>
      <sheetName val="说明11"/>
      <sheetName val="43"/>
      <sheetName val="46"/>
    </sheetNames>
    <sheetDataSet>
      <sheetData sheetId="0">
        <row r="7">
          <cell r="B7">
            <v>44197</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tint="-0.149571214941862"/>
  </sheetPr>
  <dimension ref="A1:N8"/>
  <sheetViews>
    <sheetView view="pageBreakPreview" zoomScale="85" zoomScaleNormal="85" workbookViewId="0">
      <selection activeCell="D3" sqref="D3"/>
    </sheetView>
  </sheetViews>
  <sheetFormatPr defaultColWidth="9" defaultRowHeight="15.6" outlineLevelRow="7"/>
  <cols>
    <col min="1" max="1" width="3.87962962962963" style="529" customWidth="1"/>
    <col min="2" max="2" width="72.5" style="529" customWidth="1"/>
    <col min="3" max="3" width="9.5" style="529" customWidth="1"/>
    <col min="4" max="4" width="74" style="529" customWidth="1"/>
    <col min="5" max="16384" width="9" style="529"/>
  </cols>
  <sheetData>
    <row r="1" ht="42" customHeight="1" spans="1:3">
      <c r="A1" s="530"/>
      <c r="B1" s="530"/>
      <c r="C1" s="531"/>
    </row>
    <row r="2" ht="117" customHeight="1" spans="1:2">
      <c r="A2" s="529" t="s">
        <v>0</v>
      </c>
      <c r="B2" s="532"/>
    </row>
    <row r="3" ht="49.5" customHeight="1" spans="2:3">
      <c r="B3" s="533" t="s">
        <v>1</v>
      </c>
      <c r="C3" s="533"/>
    </row>
    <row r="4" s="520" customFormat="1" ht="117" customHeight="1" spans="2:3">
      <c r="B4" s="534" t="str">
        <f>YEAR(B7)-1&amp;"年地方财政预算执行情况和"&amp;YEAR(B7)&amp;"年地方财政预算（草案）"</f>
        <v>2020年地方财政预算执行情况和2021年地方财政预算（草案）</v>
      </c>
      <c r="C4" s="534"/>
    </row>
    <row r="5" ht="318.75" customHeight="1" spans="3:14">
      <c r="C5" s="529" t="s">
        <v>2</v>
      </c>
      <c r="N5" s="529" t="s">
        <v>0</v>
      </c>
    </row>
    <row r="6" s="528" customFormat="1" ht="30" customHeight="1" spans="2:3">
      <c r="B6" s="535" t="s">
        <v>3</v>
      </c>
      <c r="C6" s="535"/>
    </row>
    <row r="7" s="528" customFormat="1" ht="32.25" customHeight="1" spans="2:4">
      <c r="B7" s="536">
        <v>44197</v>
      </c>
      <c r="C7" s="536"/>
      <c r="D7" s="537"/>
    </row>
    <row r="8" spans="5:5">
      <c r="E8" s="538"/>
    </row>
  </sheetData>
  <mergeCells count="5">
    <mergeCell ref="A1:B1"/>
    <mergeCell ref="B3:C3"/>
    <mergeCell ref="B4:C4"/>
    <mergeCell ref="B6:C6"/>
    <mergeCell ref="B7:C7"/>
  </mergeCells>
  <printOptions horizontalCentered="1"/>
  <pageMargins left="0.707638888888889" right="0.707638888888889" top="0.747916666666667" bottom="0.747916666666667" header="0.313888888888889" footer="0.313888888888889"/>
  <pageSetup paperSize="9" firstPageNumber="0" orientation="portrait" useFirstPageNumber="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43"/>
  <sheetViews>
    <sheetView workbookViewId="0">
      <selection activeCell="K13" sqref="K13"/>
    </sheetView>
  </sheetViews>
  <sheetFormatPr defaultColWidth="9" defaultRowHeight="14.4" outlineLevelCol="6"/>
  <cols>
    <col min="1" max="1" width="33.1296296296296" customWidth="1"/>
    <col min="2" max="2" width="14.6296296296296" style="326" customWidth="1"/>
    <col min="3" max="3" width="11.8796296296296" style="326" customWidth="1"/>
    <col min="4" max="4" width="13.1296296296296" style="326" customWidth="1"/>
    <col min="5" max="5" width="15.1296296296296" style="326" customWidth="1"/>
    <col min="6" max="6" width="14.5" style="326" customWidth="1"/>
  </cols>
  <sheetData>
    <row r="1" ht="26.4" spans="1:7">
      <c r="A1" s="187" t="str">
        <f>YEAR([3]封面!$B$7)-1&amp;"年永仁县社会保险基金收入执行情况表"</f>
        <v>2020年永仁县社会保险基金收入执行情况表</v>
      </c>
      <c r="B1" s="187"/>
      <c r="C1" s="187"/>
      <c r="D1" s="187"/>
      <c r="E1" s="187"/>
      <c r="F1" s="187"/>
      <c r="G1" s="86"/>
    </row>
    <row r="2" ht="33" customHeight="1" spans="1:7">
      <c r="A2" s="275" t="s">
        <v>1550</v>
      </c>
      <c r="B2" s="327"/>
      <c r="C2" s="189"/>
      <c r="D2" s="328"/>
      <c r="E2" s="329"/>
      <c r="F2" s="238" t="s">
        <v>7</v>
      </c>
      <c r="G2" s="86"/>
    </row>
    <row r="3" ht="17.4" spans="1:7">
      <c r="A3" s="240" t="s">
        <v>9</v>
      </c>
      <c r="B3" s="10" t="str">
        <f>YEAR([3]封面!$B$7)-2&amp;"年决算数"</f>
        <v>2019年决算数</v>
      </c>
      <c r="C3" s="10" t="str">
        <f>YEAR([3]封面!$B$7)-1&amp;"年"</f>
        <v>2020年</v>
      </c>
      <c r="D3" s="10"/>
      <c r="E3" s="240" t="s">
        <v>10</v>
      </c>
      <c r="F3" s="240"/>
      <c r="G3" s="277" t="s">
        <v>11</v>
      </c>
    </row>
    <row r="4" ht="54" customHeight="1" spans="1:7">
      <c r="A4" s="240"/>
      <c r="B4" s="10"/>
      <c r="C4" s="10" t="s">
        <v>12</v>
      </c>
      <c r="D4" s="10" t="s">
        <v>13</v>
      </c>
      <c r="E4" s="10" t="str">
        <f>"比"&amp;YEAR([3]封面!$B$7)-2&amp;"年决算数增长%"</f>
        <v>比2019年决算数增长%</v>
      </c>
      <c r="F4" s="10" t="str">
        <f>"完成"&amp;YEAR([3]封面!$B$7)-1&amp;"年预算数的%"</f>
        <v>完成2020年预算数的%</v>
      </c>
      <c r="G4" s="277"/>
    </row>
    <row r="5" ht="34.8" spans="1:7">
      <c r="A5" s="360" t="s">
        <v>1551</v>
      </c>
      <c r="B5" s="361">
        <v>4405</v>
      </c>
      <c r="C5" s="362">
        <v>4652</v>
      </c>
      <c r="D5" s="363">
        <v>7893</v>
      </c>
      <c r="E5" s="334">
        <f t="shared" ref="E5:E43" si="0">IF(B5&lt;&gt;0,D5/B5-1,"")</f>
        <v>0.791827468785471</v>
      </c>
      <c r="F5" s="348">
        <f t="shared" ref="F5:F43" si="1">IF(C5&lt;&gt;0,D5/C5,"")</f>
        <v>1.69668959587274</v>
      </c>
      <c r="G5" s="364" t="str">
        <f t="shared" ref="G5:G43" si="2">IF(A5&lt;&gt;"",IF(SUM(B5:D5)&lt;&gt;0,"是","否"),"是")</f>
        <v>是</v>
      </c>
    </row>
    <row r="6" ht="17.4" spans="1:7">
      <c r="A6" s="365" t="s">
        <v>1552</v>
      </c>
      <c r="B6" s="366">
        <v>4081</v>
      </c>
      <c r="C6" s="367">
        <v>4433</v>
      </c>
      <c r="D6" s="368">
        <v>3600</v>
      </c>
      <c r="E6" s="339">
        <f t="shared" si="0"/>
        <v>-0.117863268806665</v>
      </c>
      <c r="F6" s="351">
        <f t="shared" si="1"/>
        <v>0.81209113467178</v>
      </c>
      <c r="G6" s="86" t="str">
        <f t="shared" si="2"/>
        <v>是</v>
      </c>
    </row>
    <row r="7" ht="17.4" spans="1:7">
      <c r="A7" s="365" t="s">
        <v>1553</v>
      </c>
      <c r="B7" s="366">
        <v>16</v>
      </c>
      <c r="C7" s="367">
        <v>20</v>
      </c>
      <c r="D7" s="368">
        <v>13</v>
      </c>
      <c r="E7" s="339">
        <f t="shared" si="0"/>
        <v>-0.1875</v>
      </c>
      <c r="F7" s="351">
        <f t="shared" si="1"/>
        <v>0.65</v>
      </c>
      <c r="G7" s="86" t="str">
        <f t="shared" si="2"/>
        <v>是</v>
      </c>
    </row>
    <row r="8" ht="17.4" spans="1:7">
      <c r="A8" s="365" t="s">
        <v>1554</v>
      </c>
      <c r="B8" s="366"/>
      <c r="C8" s="367"/>
      <c r="D8" s="368"/>
      <c r="E8" s="339" t="str">
        <f t="shared" si="0"/>
        <v/>
      </c>
      <c r="F8" s="351" t="str">
        <f t="shared" si="1"/>
        <v/>
      </c>
      <c r="G8" s="86" t="str">
        <f t="shared" si="2"/>
        <v>否</v>
      </c>
    </row>
    <row r="9" ht="34.8" spans="1:7">
      <c r="A9" s="360" t="s">
        <v>1555</v>
      </c>
      <c r="B9" s="369">
        <v>8089</v>
      </c>
      <c r="C9" s="362">
        <v>7820</v>
      </c>
      <c r="D9" s="363">
        <v>7936</v>
      </c>
      <c r="E9" s="334">
        <f t="shared" si="0"/>
        <v>-0.0189145753492397</v>
      </c>
      <c r="F9" s="348">
        <f t="shared" si="1"/>
        <v>1.01483375959079</v>
      </c>
      <c r="G9" s="86" t="str">
        <f t="shared" si="2"/>
        <v>是</v>
      </c>
    </row>
    <row r="10" ht="17.4" spans="1:7">
      <c r="A10" s="365" t="s">
        <v>1552</v>
      </c>
      <c r="B10" s="370">
        <v>7380</v>
      </c>
      <c r="C10" s="367">
        <v>7188</v>
      </c>
      <c r="D10" s="368">
        <v>7124</v>
      </c>
      <c r="E10" s="339">
        <f t="shared" si="0"/>
        <v>-0.0346883468834689</v>
      </c>
      <c r="F10" s="351">
        <f t="shared" si="1"/>
        <v>0.991096271563717</v>
      </c>
      <c r="G10" s="86" t="str">
        <f t="shared" si="2"/>
        <v>是</v>
      </c>
    </row>
    <row r="11" ht="17.4" spans="1:7">
      <c r="A11" s="365" t="s">
        <v>1553</v>
      </c>
      <c r="B11" s="370">
        <v>20</v>
      </c>
      <c r="C11" s="367">
        <v>21</v>
      </c>
      <c r="D11" s="368">
        <v>21</v>
      </c>
      <c r="E11" s="339">
        <f t="shared" si="0"/>
        <v>0.05</v>
      </c>
      <c r="F11" s="351">
        <f t="shared" si="1"/>
        <v>1</v>
      </c>
      <c r="G11" s="86" t="str">
        <f t="shared" si="2"/>
        <v>是</v>
      </c>
    </row>
    <row r="12" ht="17.4" spans="1:7">
      <c r="A12" s="365" t="s">
        <v>1554</v>
      </c>
      <c r="B12" s="370">
        <v>521</v>
      </c>
      <c r="C12" s="367">
        <v>521</v>
      </c>
      <c r="D12" s="368">
        <v>642</v>
      </c>
      <c r="E12" s="339">
        <f t="shared" si="0"/>
        <v>0.232245681381958</v>
      </c>
      <c r="F12" s="351">
        <f t="shared" si="1"/>
        <v>1.23224568138196</v>
      </c>
      <c r="G12" s="86" t="str">
        <f t="shared" si="2"/>
        <v>是</v>
      </c>
    </row>
    <row r="13" ht="17.4" spans="1:7">
      <c r="A13" s="360" t="s">
        <v>1556</v>
      </c>
      <c r="B13" s="371">
        <v>442</v>
      </c>
      <c r="C13" s="362">
        <v>482</v>
      </c>
      <c r="D13" s="363">
        <v>695</v>
      </c>
      <c r="E13" s="334">
        <f t="shared" si="0"/>
        <v>0.572398190045249</v>
      </c>
      <c r="F13" s="348">
        <f t="shared" si="1"/>
        <v>1.44190871369295</v>
      </c>
      <c r="G13" s="86" t="str">
        <f t="shared" si="2"/>
        <v>是</v>
      </c>
    </row>
    <row r="14" ht="17.4" spans="1:7">
      <c r="A14" s="365" t="s">
        <v>1552</v>
      </c>
      <c r="B14" s="370">
        <v>199</v>
      </c>
      <c r="C14" s="367">
        <v>211</v>
      </c>
      <c r="D14" s="368">
        <v>127</v>
      </c>
      <c r="E14" s="339">
        <f t="shared" si="0"/>
        <v>-0.361809045226131</v>
      </c>
      <c r="F14" s="351">
        <f t="shared" si="1"/>
        <v>0.601895734597156</v>
      </c>
      <c r="G14" s="86" t="str">
        <f t="shared" si="2"/>
        <v>是</v>
      </c>
    </row>
    <row r="15" ht="17.4" spans="1:7">
      <c r="A15" s="365" t="s">
        <v>1553</v>
      </c>
      <c r="B15" s="370">
        <v>1</v>
      </c>
      <c r="C15" s="367">
        <v>1</v>
      </c>
      <c r="D15" s="368">
        <v>2</v>
      </c>
      <c r="E15" s="339">
        <f t="shared" si="0"/>
        <v>1</v>
      </c>
      <c r="F15" s="351">
        <f t="shared" si="1"/>
        <v>2</v>
      </c>
      <c r="G15" s="86" t="str">
        <f t="shared" si="2"/>
        <v>是</v>
      </c>
    </row>
    <row r="16" ht="17.4" spans="1:7">
      <c r="A16" s="365" t="s">
        <v>1554</v>
      </c>
      <c r="B16" s="372"/>
      <c r="C16" s="367"/>
      <c r="D16" s="368"/>
      <c r="E16" s="339" t="str">
        <f t="shared" si="0"/>
        <v/>
      </c>
      <c r="F16" s="351" t="str">
        <f t="shared" si="1"/>
        <v/>
      </c>
      <c r="G16" s="86" t="str">
        <f t="shared" si="2"/>
        <v>否</v>
      </c>
    </row>
    <row r="17" ht="34.8" spans="1:7">
      <c r="A17" s="360" t="s">
        <v>1557</v>
      </c>
      <c r="B17" s="371"/>
      <c r="C17" s="373"/>
      <c r="D17" s="363"/>
      <c r="E17" s="334" t="str">
        <f t="shared" si="0"/>
        <v/>
      </c>
      <c r="F17" s="348" t="str">
        <f t="shared" si="1"/>
        <v/>
      </c>
      <c r="G17" s="86" t="str">
        <f t="shared" si="2"/>
        <v>否</v>
      </c>
    </row>
    <row r="18" ht="17.4" spans="1:7">
      <c r="A18" s="365" t="s">
        <v>1552</v>
      </c>
      <c r="B18" s="370"/>
      <c r="C18" s="374"/>
      <c r="D18" s="368"/>
      <c r="E18" s="339" t="str">
        <f t="shared" si="0"/>
        <v/>
      </c>
      <c r="F18" s="351" t="str">
        <f t="shared" si="1"/>
        <v/>
      </c>
      <c r="G18" s="86" t="str">
        <f t="shared" si="2"/>
        <v>否</v>
      </c>
    </row>
    <row r="19" ht="17.4" spans="1:7">
      <c r="A19" s="365" t="s">
        <v>1553</v>
      </c>
      <c r="B19" s="370"/>
      <c r="C19" s="374"/>
      <c r="D19" s="368"/>
      <c r="E19" s="339" t="str">
        <f t="shared" si="0"/>
        <v/>
      </c>
      <c r="F19" s="351" t="str">
        <f t="shared" si="1"/>
        <v/>
      </c>
      <c r="G19" s="86" t="str">
        <f t="shared" si="2"/>
        <v>否</v>
      </c>
    </row>
    <row r="20" ht="17.4" spans="1:7">
      <c r="A20" s="365" t="s">
        <v>1554</v>
      </c>
      <c r="B20" s="370"/>
      <c r="C20" s="374"/>
      <c r="D20" s="368"/>
      <c r="E20" s="339" t="str">
        <f t="shared" si="0"/>
        <v/>
      </c>
      <c r="F20" s="375" t="str">
        <f t="shared" si="1"/>
        <v/>
      </c>
      <c r="G20" s="86" t="str">
        <f t="shared" si="2"/>
        <v>否</v>
      </c>
    </row>
    <row r="21" ht="17.4" spans="1:7">
      <c r="A21" s="360" t="s">
        <v>1558</v>
      </c>
      <c r="B21" s="371">
        <v>444</v>
      </c>
      <c r="C21" s="373">
        <v>473</v>
      </c>
      <c r="D21" s="363">
        <v>561</v>
      </c>
      <c r="E21" s="334">
        <f t="shared" si="0"/>
        <v>0.263513513513514</v>
      </c>
      <c r="F21" s="348">
        <f t="shared" si="1"/>
        <v>1.18604651162791</v>
      </c>
      <c r="G21" s="86" t="str">
        <f t="shared" si="2"/>
        <v>是</v>
      </c>
    </row>
    <row r="22" ht="17.4" spans="1:7">
      <c r="A22" s="365" t="s">
        <v>1552</v>
      </c>
      <c r="B22" s="376">
        <v>342</v>
      </c>
      <c r="C22" s="374">
        <v>361</v>
      </c>
      <c r="D22" s="368">
        <v>280</v>
      </c>
      <c r="E22" s="339">
        <f t="shared" si="0"/>
        <v>-0.181286549707602</v>
      </c>
      <c r="F22" s="351">
        <f t="shared" si="1"/>
        <v>0.775623268698061</v>
      </c>
      <c r="G22" s="86" t="str">
        <f t="shared" si="2"/>
        <v>是</v>
      </c>
    </row>
    <row r="23" ht="17.4" spans="1:7">
      <c r="A23" s="365" t="s">
        <v>1553</v>
      </c>
      <c r="B23" s="376">
        <v>2</v>
      </c>
      <c r="C23" s="374">
        <v>12</v>
      </c>
      <c r="D23" s="368">
        <v>1</v>
      </c>
      <c r="E23" s="339">
        <f t="shared" si="0"/>
        <v>-0.5</v>
      </c>
      <c r="F23" s="351">
        <f t="shared" si="1"/>
        <v>0.0833333333333333</v>
      </c>
      <c r="G23" s="86" t="str">
        <f t="shared" si="2"/>
        <v>是</v>
      </c>
    </row>
    <row r="24" ht="17.4" spans="1:7">
      <c r="A24" s="365" t="s">
        <v>1554</v>
      </c>
      <c r="B24" s="376"/>
      <c r="C24" s="374"/>
      <c r="D24" s="368"/>
      <c r="E24" s="339" t="str">
        <f t="shared" si="0"/>
        <v/>
      </c>
      <c r="F24" s="351" t="str">
        <f t="shared" si="1"/>
        <v/>
      </c>
      <c r="G24" s="86" t="str">
        <f t="shared" si="2"/>
        <v>否</v>
      </c>
    </row>
    <row r="25" ht="17.4" spans="1:7">
      <c r="A25" s="360" t="s">
        <v>1559</v>
      </c>
      <c r="B25" s="371"/>
      <c r="C25" s="373"/>
      <c r="D25" s="363"/>
      <c r="E25" s="339" t="str">
        <f t="shared" si="0"/>
        <v/>
      </c>
      <c r="F25" s="351" t="str">
        <f t="shared" si="1"/>
        <v/>
      </c>
      <c r="G25" s="86" t="str">
        <f t="shared" si="2"/>
        <v>否</v>
      </c>
    </row>
    <row r="26" ht="17.4" spans="1:7">
      <c r="A26" s="365" t="s">
        <v>1552</v>
      </c>
      <c r="B26" s="370"/>
      <c r="C26" s="374"/>
      <c r="D26" s="363"/>
      <c r="E26" s="339" t="str">
        <f t="shared" si="0"/>
        <v/>
      </c>
      <c r="F26" s="351" t="str">
        <f t="shared" si="1"/>
        <v/>
      </c>
      <c r="G26" s="86" t="str">
        <f t="shared" si="2"/>
        <v>否</v>
      </c>
    </row>
    <row r="27" ht="17.4" spans="1:7">
      <c r="A27" s="365" t="s">
        <v>1553</v>
      </c>
      <c r="B27" s="370"/>
      <c r="C27" s="374"/>
      <c r="D27" s="363"/>
      <c r="E27" s="339" t="str">
        <f t="shared" si="0"/>
        <v/>
      </c>
      <c r="F27" s="351" t="str">
        <f t="shared" si="1"/>
        <v/>
      </c>
      <c r="G27" s="86" t="str">
        <f t="shared" si="2"/>
        <v>否</v>
      </c>
    </row>
    <row r="28" ht="17.4" spans="1:7">
      <c r="A28" s="365" t="s">
        <v>1554</v>
      </c>
      <c r="B28" s="372"/>
      <c r="C28" s="374"/>
      <c r="D28" s="363"/>
      <c r="E28" s="339" t="str">
        <f t="shared" si="0"/>
        <v/>
      </c>
      <c r="F28" s="351" t="str">
        <f t="shared" si="1"/>
        <v/>
      </c>
      <c r="G28" s="86" t="str">
        <f t="shared" si="2"/>
        <v>否</v>
      </c>
    </row>
    <row r="29" ht="34.8" spans="1:7">
      <c r="A29" s="360" t="s">
        <v>1560</v>
      </c>
      <c r="B29" s="371">
        <v>2723</v>
      </c>
      <c r="C29" s="373">
        <v>3024</v>
      </c>
      <c r="D29" s="363">
        <v>3021</v>
      </c>
      <c r="E29" s="334">
        <f t="shared" si="0"/>
        <v>0.109438119720896</v>
      </c>
      <c r="F29" s="348">
        <f t="shared" si="1"/>
        <v>0.999007936507937</v>
      </c>
      <c r="G29" s="86" t="str">
        <f t="shared" si="2"/>
        <v>是</v>
      </c>
    </row>
    <row r="30" ht="17.4" spans="1:7">
      <c r="A30" s="365" t="s">
        <v>1552</v>
      </c>
      <c r="B30" s="370">
        <v>577</v>
      </c>
      <c r="C30" s="374">
        <v>591</v>
      </c>
      <c r="D30" s="368">
        <v>656</v>
      </c>
      <c r="E30" s="339">
        <f t="shared" si="0"/>
        <v>0.136915077989601</v>
      </c>
      <c r="F30" s="351">
        <f t="shared" si="1"/>
        <v>1.10998307952623</v>
      </c>
      <c r="G30" s="86" t="str">
        <f t="shared" si="2"/>
        <v>是</v>
      </c>
    </row>
    <row r="31" ht="17.4" spans="1:7">
      <c r="A31" s="365" t="s">
        <v>1553</v>
      </c>
      <c r="B31" s="370">
        <v>48</v>
      </c>
      <c r="C31" s="374">
        <v>81</v>
      </c>
      <c r="D31" s="368">
        <v>19</v>
      </c>
      <c r="E31" s="339">
        <f t="shared" si="0"/>
        <v>-0.604166666666667</v>
      </c>
      <c r="F31" s="351">
        <f t="shared" si="1"/>
        <v>0.234567901234568</v>
      </c>
      <c r="G31" s="86" t="str">
        <f t="shared" si="2"/>
        <v>是</v>
      </c>
    </row>
    <row r="32" ht="17.4" spans="1:7">
      <c r="A32" s="365" t="s">
        <v>1554</v>
      </c>
      <c r="B32" s="370">
        <v>1979</v>
      </c>
      <c r="C32" s="374">
        <v>2240</v>
      </c>
      <c r="D32" s="368">
        <v>2284</v>
      </c>
      <c r="E32" s="339">
        <f t="shared" si="0"/>
        <v>0.154118241536129</v>
      </c>
      <c r="F32" s="351">
        <f t="shared" si="1"/>
        <v>1.01964285714286</v>
      </c>
      <c r="G32" s="86" t="str">
        <f t="shared" si="2"/>
        <v>是</v>
      </c>
    </row>
    <row r="33" ht="34.8" spans="1:7">
      <c r="A33" s="360" t="s">
        <v>1561</v>
      </c>
      <c r="B33" s="371"/>
      <c r="C33" s="373"/>
      <c r="D33" s="363"/>
      <c r="E33" s="334" t="str">
        <f t="shared" si="0"/>
        <v/>
      </c>
      <c r="F33" s="348" t="str">
        <f t="shared" si="1"/>
        <v/>
      </c>
      <c r="G33" s="86" t="str">
        <f t="shared" si="2"/>
        <v>否</v>
      </c>
    </row>
    <row r="34" ht="17.4" spans="1:7">
      <c r="A34" s="365" t="s">
        <v>1552</v>
      </c>
      <c r="B34" s="377"/>
      <c r="C34" s="374"/>
      <c r="D34" s="368"/>
      <c r="E34" s="339" t="str">
        <f t="shared" si="0"/>
        <v/>
      </c>
      <c r="F34" s="351" t="str">
        <f t="shared" si="1"/>
        <v/>
      </c>
      <c r="G34" s="86" t="str">
        <f t="shared" si="2"/>
        <v>否</v>
      </c>
    </row>
    <row r="35" ht="17.4" spans="1:7">
      <c r="A35" s="365" t="s">
        <v>1553</v>
      </c>
      <c r="B35" s="377"/>
      <c r="C35" s="374"/>
      <c r="D35" s="368"/>
      <c r="E35" s="339" t="str">
        <f t="shared" si="0"/>
        <v/>
      </c>
      <c r="F35" s="351" t="str">
        <f t="shared" si="1"/>
        <v/>
      </c>
      <c r="G35" s="86" t="str">
        <f t="shared" si="2"/>
        <v>否</v>
      </c>
    </row>
    <row r="36" ht="17.4" spans="1:7">
      <c r="A36" s="365" t="s">
        <v>1554</v>
      </c>
      <c r="B36" s="377"/>
      <c r="C36" s="374"/>
      <c r="D36" s="368"/>
      <c r="E36" s="339" t="str">
        <f t="shared" si="0"/>
        <v/>
      </c>
      <c r="F36" s="351" t="str">
        <f t="shared" si="1"/>
        <v/>
      </c>
      <c r="G36" s="86" t="str">
        <f t="shared" si="2"/>
        <v>否</v>
      </c>
    </row>
    <row r="37" ht="17.4" spans="1:7">
      <c r="A37" s="378" t="s">
        <v>1562</v>
      </c>
      <c r="B37" s="371">
        <f t="shared" ref="B37:B40" si="3">B33+B29+B25+B21+B17+B13+B9+B5</f>
        <v>16103</v>
      </c>
      <c r="C37" s="371">
        <f t="shared" ref="C37:C40" si="4">C33+C29+C25+C21+C17+C13+C9+C5</f>
        <v>16451</v>
      </c>
      <c r="D37" s="379">
        <f t="shared" ref="D37:D40" si="5">D33+D29+D25+D21+D17+D13+D9+D5</f>
        <v>20106</v>
      </c>
      <c r="E37" s="334">
        <f t="shared" si="0"/>
        <v>0.248587219772713</v>
      </c>
      <c r="F37" s="348">
        <f t="shared" si="1"/>
        <v>1.22217494377241</v>
      </c>
      <c r="G37" s="86" t="str">
        <f t="shared" si="2"/>
        <v>是</v>
      </c>
    </row>
    <row r="38" ht="17.4" spans="1:7">
      <c r="A38" s="365" t="s">
        <v>1563</v>
      </c>
      <c r="B38" s="377">
        <f t="shared" si="3"/>
        <v>12579</v>
      </c>
      <c r="C38" s="377">
        <f t="shared" si="4"/>
        <v>12784</v>
      </c>
      <c r="D38" s="380">
        <f t="shared" si="5"/>
        <v>11787</v>
      </c>
      <c r="E38" s="339">
        <f t="shared" si="0"/>
        <v>-0.0629620796565705</v>
      </c>
      <c r="F38" s="351">
        <f t="shared" si="1"/>
        <v>0.922011889862328</v>
      </c>
      <c r="G38" s="86" t="str">
        <f t="shared" si="2"/>
        <v>是</v>
      </c>
    </row>
    <row r="39" ht="17.4" spans="1:7">
      <c r="A39" s="365" t="s">
        <v>1564</v>
      </c>
      <c r="B39" s="377">
        <f t="shared" si="3"/>
        <v>87</v>
      </c>
      <c r="C39" s="377">
        <f t="shared" si="4"/>
        <v>135</v>
      </c>
      <c r="D39" s="380">
        <f t="shared" si="5"/>
        <v>56</v>
      </c>
      <c r="E39" s="339">
        <f t="shared" si="0"/>
        <v>-0.35632183908046</v>
      </c>
      <c r="F39" s="351">
        <f t="shared" si="1"/>
        <v>0.414814814814815</v>
      </c>
      <c r="G39" s="86" t="str">
        <f t="shared" si="2"/>
        <v>是</v>
      </c>
    </row>
    <row r="40" ht="17.4" spans="1:7">
      <c r="A40" s="365" t="s">
        <v>1565</v>
      </c>
      <c r="B40" s="377">
        <f t="shared" si="3"/>
        <v>2500</v>
      </c>
      <c r="C40" s="377">
        <f t="shared" si="4"/>
        <v>2761</v>
      </c>
      <c r="D40" s="380">
        <f t="shared" si="5"/>
        <v>2926</v>
      </c>
      <c r="E40" s="339">
        <f t="shared" si="0"/>
        <v>0.1704</v>
      </c>
      <c r="F40" s="351">
        <f t="shared" si="1"/>
        <v>1.0597609561753</v>
      </c>
      <c r="G40" s="86" t="str">
        <f t="shared" si="2"/>
        <v>是</v>
      </c>
    </row>
    <row r="41" ht="17.4" spans="1:7">
      <c r="A41" s="360" t="s">
        <v>1566</v>
      </c>
      <c r="B41" s="371">
        <v>340</v>
      </c>
      <c r="C41" s="371">
        <v>370</v>
      </c>
      <c r="D41" s="379">
        <v>4885</v>
      </c>
      <c r="E41" s="334">
        <f t="shared" si="0"/>
        <v>13.3676470588235</v>
      </c>
      <c r="F41" s="348">
        <f t="shared" si="1"/>
        <v>13.2027027027027</v>
      </c>
      <c r="G41" s="86" t="str">
        <f t="shared" si="2"/>
        <v>是</v>
      </c>
    </row>
    <row r="42" ht="17.4" spans="1:7">
      <c r="A42" s="360" t="s">
        <v>1567</v>
      </c>
      <c r="B42" s="371"/>
      <c r="C42" s="381"/>
      <c r="D42" s="363"/>
      <c r="E42" s="334" t="str">
        <f t="shared" si="0"/>
        <v/>
      </c>
      <c r="F42" s="348" t="str">
        <f t="shared" si="1"/>
        <v/>
      </c>
      <c r="G42" s="86" t="str">
        <f t="shared" si="2"/>
        <v>否</v>
      </c>
    </row>
    <row r="43" ht="17.4" spans="1:7">
      <c r="A43" s="378" t="s">
        <v>1568</v>
      </c>
      <c r="B43" s="371">
        <f>B37</f>
        <v>16103</v>
      </c>
      <c r="C43" s="371">
        <f>C37</f>
        <v>16451</v>
      </c>
      <c r="D43" s="379">
        <f>D37</f>
        <v>20106</v>
      </c>
      <c r="E43" s="334">
        <f t="shared" si="0"/>
        <v>0.248587219772713</v>
      </c>
      <c r="F43" s="348">
        <f t="shared" si="1"/>
        <v>1.22217494377241</v>
      </c>
      <c r="G43" s="86" t="str">
        <f t="shared" si="2"/>
        <v>是</v>
      </c>
    </row>
  </sheetData>
  <mergeCells count="5">
    <mergeCell ref="A1:F1"/>
    <mergeCell ref="C3:D3"/>
    <mergeCell ref="E3:F3"/>
    <mergeCell ref="A3:A4"/>
    <mergeCell ref="B3:B4"/>
  </mergeCells>
  <conditionalFormatting sqref="C26">
    <cfRule type="cellIs" dxfId="5" priority="4" stopIfTrue="1" operator="lessThan">
      <formula>0</formula>
    </cfRule>
  </conditionalFormatting>
  <conditionalFormatting sqref="C42">
    <cfRule type="cellIs" dxfId="5" priority="7" stopIfTrue="1" operator="lessThan">
      <formula>0</formula>
    </cfRule>
    <cfRule type="cellIs" dxfId="5" priority="6" stopIfTrue="1" operator="lessThan">
      <formula>0</formula>
    </cfRule>
  </conditionalFormatting>
  <conditionalFormatting sqref="F5:F43">
    <cfRule type="cellIs" dxfId="3" priority="3" stopIfTrue="1" operator="lessThanOrEqual">
      <formula>-1</formula>
    </cfRule>
    <cfRule type="cellIs" dxfId="3" priority="2" stopIfTrue="1" operator="greaterThan">
      <formula>10</formula>
    </cfRule>
  </conditionalFormatting>
  <conditionalFormatting sqref="F7:F9">
    <cfRule type="cellIs" dxfId="5" priority="1" stopIfTrue="1" operator="lessThan">
      <formula>0</formula>
    </cfRule>
  </conditionalFormatting>
  <conditionalFormatting sqref="F37:F43">
    <cfRule type="cellIs" dxfId="5" priority="5" stopIfTrue="1" operator="lessThan">
      <formula>0</formula>
    </cfRule>
  </conditionalFormatting>
  <conditionalFormatting sqref="C6:C8 F6">
    <cfRule type="cellIs" dxfId="5" priority="8" stopIfTrue="1" operator="lessThan">
      <formula>0</formula>
    </cfRule>
  </conditionalFormatting>
  <conditionalFormatting sqref="C9:C14 F10:F14">
    <cfRule type="cellIs" dxfId="5" priority="9" stopIfTrue="1" operator="lessThan">
      <formula>0</formula>
    </cfRule>
  </conditionalFormatting>
  <conditionalFormatting sqref="C17:C24 F17:F28">
    <cfRule type="cellIs" dxfId="5" priority="10" stopIfTrue="1" operator="lessThan">
      <formula>0</formula>
    </cfRule>
  </conditionalFormatting>
  <conditionalFormatting sqref="C25:C32 F29:F32">
    <cfRule type="cellIs" dxfId="5" priority="13" stopIfTrue="1" operator="lessThan">
      <formula>0</formula>
    </cfRule>
  </conditionalFormatting>
  <conditionalFormatting sqref="C29:C32 F29:F32">
    <cfRule type="cellIs" dxfId="5" priority="11" stopIfTrue="1" operator="lessThan">
      <formula>0</formula>
    </cfRule>
  </conditionalFormatting>
  <conditionalFormatting sqref="C33:C36 F33:F37">
    <cfRule type="cellIs" dxfId="5" priority="12" stopIfTrue="1" operator="lessThan">
      <formula>0</formula>
    </cfRule>
  </conditionalFormatting>
  <pageMargins left="0.75" right="0.75" top="1" bottom="1" header="0.5" footer="0.5"/>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5"/>
  <sheetViews>
    <sheetView workbookViewId="0">
      <selection activeCell="D5" sqref="D5:D25"/>
    </sheetView>
  </sheetViews>
  <sheetFormatPr defaultColWidth="9" defaultRowHeight="14.4" outlineLevelCol="6"/>
  <cols>
    <col min="1" max="1" width="28.25" customWidth="1"/>
    <col min="2" max="2" width="13.3796296296296" style="326" customWidth="1"/>
    <col min="3" max="6" width="14.75" style="326" customWidth="1"/>
  </cols>
  <sheetData>
    <row r="1" ht="26.4" spans="1:7">
      <c r="A1" s="187" t="str">
        <f>YEAR([3]封面!$B$7)-1&amp;"年永仁县社会保险基金支出执行情况表"</f>
        <v>2020年永仁县社会保险基金支出执行情况表</v>
      </c>
      <c r="B1" s="187"/>
      <c r="C1" s="187"/>
      <c r="D1" s="187"/>
      <c r="E1" s="187"/>
      <c r="F1" s="187"/>
      <c r="G1" s="86"/>
    </row>
    <row r="2" ht="17.4" spans="1:7">
      <c r="A2" s="275" t="s">
        <v>1569</v>
      </c>
      <c r="B2" s="327"/>
      <c r="C2" s="189"/>
      <c r="D2" s="328"/>
      <c r="E2" s="329"/>
      <c r="F2" s="238" t="s">
        <v>1570</v>
      </c>
      <c r="G2" s="86"/>
    </row>
    <row r="3" ht="17.4" spans="1:7">
      <c r="A3" s="240" t="s">
        <v>9</v>
      </c>
      <c r="B3" s="10" t="str">
        <f>YEAR([3]封面!$B$7)-2&amp;"年决算数"</f>
        <v>2019年决算数</v>
      </c>
      <c r="C3" s="10" t="str">
        <f>YEAR([3]封面!$B$7)-1&amp;"年"</f>
        <v>2020年</v>
      </c>
      <c r="D3" s="10"/>
      <c r="E3" s="240" t="s">
        <v>10</v>
      </c>
      <c r="F3" s="240"/>
      <c r="G3" s="277"/>
    </row>
    <row r="4" ht="52.2" spans="1:7">
      <c r="A4" s="240"/>
      <c r="B4" s="10"/>
      <c r="C4" s="10" t="s">
        <v>12</v>
      </c>
      <c r="D4" s="10" t="s">
        <v>13</v>
      </c>
      <c r="E4" s="10" t="str">
        <f>"比"&amp;YEAR([3]封面!$B$7)-2&amp;"年决算数增长%"</f>
        <v>比2019年决算数增长%</v>
      </c>
      <c r="F4" s="10" t="str">
        <f>"完成"&amp;YEAR([3]封面!$B$7)-1&amp;"年预算数的%"</f>
        <v>完成2020年预算数的%</v>
      </c>
      <c r="G4" s="277" t="s">
        <v>11</v>
      </c>
    </row>
    <row r="5" ht="34.8" spans="1:7">
      <c r="A5" s="330" t="s">
        <v>1571</v>
      </c>
      <c r="B5" s="346">
        <v>5426</v>
      </c>
      <c r="C5" s="332">
        <v>5969</v>
      </c>
      <c r="D5" s="347">
        <v>8601</v>
      </c>
      <c r="E5" s="334">
        <f t="shared" ref="E5:E25" si="0">IF(B5&lt;&gt;0,D5/B5-1,"")</f>
        <v>0.585145595281976</v>
      </c>
      <c r="F5" s="348">
        <f t="shared" ref="F5:F25" si="1">IF(C5&lt;&gt;0,D5/C5,"")</f>
        <v>1.44094488188976</v>
      </c>
      <c r="G5" s="86" t="str">
        <f t="shared" ref="G5:G25" si="2">IF(A5&lt;&gt;"",IF(SUM(B5:D5)&lt;&gt;0,"是","否"),"是")</f>
        <v>是</v>
      </c>
    </row>
    <row r="6" ht="17.4" spans="1:7">
      <c r="A6" s="335" t="s">
        <v>1572</v>
      </c>
      <c r="B6" s="349">
        <v>5356</v>
      </c>
      <c r="C6" s="350">
        <v>5906</v>
      </c>
      <c r="D6" s="347">
        <v>5713</v>
      </c>
      <c r="E6" s="339">
        <f t="shared" si="0"/>
        <v>0.0666542195668409</v>
      </c>
      <c r="F6" s="351">
        <f t="shared" si="1"/>
        <v>0.967321368100237</v>
      </c>
      <c r="G6" s="86" t="str">
        <f t="shared" si="2"/>
        <v>是</v>
      </c>
    </row>
    <row r="7" ht="34.8" spans="1:7">
      <c r="A7" s="330" t="s">
        <v>1573</v>
      </c>
      <c r="B7" s="346">
        <v>7196</v>
      </c>
      <c r="C7" s="332">
        <v>7752</v>
      </c>
      <c r="D7" s="347">
        <v>7421</v>
      </c>
      <c r="E7" s="334">
        <f t="shared" si="0"/>
        <v>0.0312673707615343</v>
      </c>
      <c r="F7" s="348">
        <f t="shared" si="1"/>
        <v>0.957301341589267</v>
      </c>
      <c r="G7" s="86" t="str">
        <f t="shared" si="2"/>
        <v>是</v>
      </c>
    </row>
    <row r="8" ht="17.4" spans="1:7">
      <c r="A8" s="335" t="s">
        <v>1572</v>
      </c>
      <c r="B8" s="349">
        <v>7076</v>
      </c>
      <c r="C8" s="340">
        <v>7654</v>
      </c>
      <c r="D8" s="352">
        <v>7363</v>
      </c>
      <c r="E8" s="339">
        <f t="shared" si="0"/>
        <v>0.0405596382136801</v>
      </c>
      <c r="F8" s="351">
        <f t="shared" si="1"/>
        <v>0.961980663705252</v>
      </c>
      <c r="G8" s="86" t="str">
        <f t="shared" si="2"/>
        <v>是</v>
      </c>
    </row>
    <row r="9" ht="17.4" spans="1:7">
      <c r="A9" s="330" t="s">
        <v>1574</v>
      </c>
      <c r="B9" s="346">
        <v>442</v>
      </c>
      <c r="C9" s="332">
        <v>482</v>
      </c>
      <c r="D9" s="347">
        <v>695</v>
      </c>
      <c r="E9" s="334">
        <f t="shared" si="0"/>
        <v>0.572398190045249</v>
      </c>
      <c r="F9" s="348">
        <f t="shared" si="1"/>
        <v>1.44190871369295</v>
      </c>
      <c r="G9" s="86" t="str">
        <f t="shared" si="2"/>
        <v>是</v>
      </c>
    </row>
    <row r="10" ht="17.4" spans="1:7">
      <c r="A10" s="335" t="s">
        <v>1572</v>
      </c>
      <c r="B10" s="349">
        <v>404</v>
      </c>
      <c r="C10" s="340">
        <v>470</v>
      </c>
      <c r="D10" s="352">
        <v>376</v>
      </c>
      <c r="E10" s="339">
        <f t="shared" si="0"/>
        <v>-0.0693069306930693</v>
      </c>
      <c r="F10" s="351">
        <f t="shared" si="1"/>
        <v>0.8</v>
      </c>
      <c r="G10" s="86" t="str">
        <f t="shared" si="2"/>
        <v>是</v>
      </c>
    </row>
    <row r="11" ht="34.8" spans="1:7">
      <c r="A11" s="330" t="s">
        <v>1575</v>
      </c>
      <c r="B11" s="346"/>
      <c r="C11" s="332"/>
      <c r="D11" s="347"/>
      <c r="E11" s="334" t="str">
        <f t="shared" si="0"/>
        <v/>
      </c>
      <c r="F11" s="348" t="str">
        <f t="shared" si="1"/>
        <v/>
      </c>
      <c r="G11" s="86" t="str">
        <f t="shared" si="2"/>
        <v>否</v>
      </c>
    </row>
    <row r="12" ht="17.4" spans="1:7">
      <c r="A12" s="335" t="s">
        <v>1572</v>
      </c>
      <c r="B12" s="349"/>
      <c r="C12" s="340"/>
      <c r="D12" s="352"/>
      <c r="E12" s="339" t="str">
        <f t="shared" si="0"/>
        <v/>
      </c>
      <c r="F12" s="351" t="str">
        <f t="shared" si="1"/>
        <v/>
      </c>
      <c r="G12" s="86" t="str">
        <f t="shared" si="2"/>
        <v>否</v>
      </c>
    </row>
    <row r="13" ht="17.4" spans="1:7">
      <c r="A13" s="330" t="s">
        <v>1576</v>
      </c>
      <c r="B13" s="346">
        <v>444</v>
      </c>
      <c r="C13" s="332">
        <v>473</v>
      </c>
      <c r="D13" s="347">
        <v>561</v>
      </c>
      <c r="E13" s="334">
        <f t="shared" si="0"/>
        <v>0.263513513513514</v>
      </c>
      <c r="F13" s="348">
        <f t="shared" si="1"/>
        <v>1.18604651162791</v>
      </c>
      <c r="G13" s="86" t="str">
        <f t="shared" si="2"/>
        <v>是</v>
      </c>
    </row>
    <row r="14" ht="17.4" spans="1:7">
      <c r="A14" s="335" t="s">
        <v>1572</v>
      </c>
      <c r="B14" s="349">
        <v>194</v>
      </c>
      <c r="C14" s="340">
        <v>296</v>
      </c>
      <c r="D14" s="353">
        <v>398</v>
      </c>
      <c r="E14" s="339">
        <f t="shared" si="0"/>
        <v>1.05154639175258</v>
      </c>
      <c r="F14" s="351">
        <f t="shared" si="1"/>
        <v>1.34459459459459</v>
      </c>
      <c r="G14" s="86" t="str">
        <f t="shared" si="2"/>
        <v>是</v>
      </c>
    </row>
    <row r="15" ht="17.4" spans="1:7">
      <c r="A15" s="330" t="s">
        <v>1577</v>
      </c>
      <c r="B15" s="346"/>
      <c r="C15" s="332"/>
      <c r="D15" s="354"/>
      <c r="E15" s="334" t="str">
        <f t="shared" si="0"/>
        <v/>
      </c>
      <c r="F15" s="348" t="str">
        <f t="shared" si="1"/>
        <v/>
      </c>
      <c r="G15" s="86" t="str">
        <f t="shared" si="2"/>
        <v>否</v>
      </c>
    </row>
    <row r="16" ht="17.4" spans="1:7">
      <c r="A16" s="335" t="s">
        <v>1572</v>
      </c>
      <c r="B16" s="349"/>
      <c r="C16" s="340"/>
      <c r="D16" s="355"/>
      <c r="E16" s="339" t="str">
        <f t="shared" si="0"/>
        <v/>
      </c>
      <c r="F16" s="351" t="str">
        <f t="shared" si="1"/>
        <v/>
      </c>
      <c r="G16" s="86" t="str">
        <f t="shared" si="2"/>
        <v>否</v>
      </c>
    </row>
    <row r="17" ht="34.8" spans="1:7">
      <c r="A17" s="330" t="s">
        <v>1578</v>
      </c>
      <c r="B17" s="346">
        <v>1982</v>
      </c>
      <c r="C17" s="332">
        <v>2256</v>
      </c>
      <c r="D17" s="356">
        <v>2084</v>
      </c>
      <c r="E17" s="334">
        <f t="shared" si="0"/>
        <v>0.0514631685166498</v>
      </c>
      <c r="F17" s="348">
        <f t="shared" si="1"/>
        <v>0.923758865248227</v>
      </c>
      <c r="G17" s="86" t="str">
        <f t="shared" si="2"/>
        <v>是</v>
      </c>
    </row>
    <row r="18" ht="17.4" spans="1:7">
      <c r="A18" s="335" t="s">
        <v>1572</v>
      </c>
      <c r="B18" s="349">
        <v>1980</v>
      </c>
      <c r="C18" s="340">
        <v>2253</v>
      </c>
      <c r="D18" s="352">
        <v>2082</v>
      </c>
      <c r="E18" s="339">
        <f t="shared" si="0"/>
        <v>0.0515151515151515</v>
      </c>
      <c r="F18" s="351">
        <f t="shared" si="1"/>
        <v>0.92410119840213</v>
      </c>
      <c r="G18" s="86" t="str">
        <f t="shared" si="2"/>
        <v>是</v>
      </c>
    </row>
    <row r="19" ht="34.8" spans="1:7">
      <c r="A19" s="330" t="s">
        <v>1579</v>
      </c>
      <c r="B19" s="346"/>
      <c r="C19" s="332"/>
      <c r="D19" s="347"/>
      <c r="E19" s="334" t="str">
        <f t="shared" si="0"/>
        <v/>
      </c>
      <c r="F19" s="348" t="str">
        <f t="shared" si="1"/>
        <v/>
      </c>
      <c r="G19" s="86" t="str">
        <f t="shared" si="2"/>
        <v>否</v>
      </c>
    </row>
    <row r="20" ht="17.4" spans="1:7">
      <c r="A20" s="335" t="s">
        <v>1572</v>
      </c>
      <c r="B20" s="349"/>
      <c r="C20" s="340"/>
      <c r="D20" s="352"/>
      <c r="E20" s="339" t="str">
        <f t="shared" si="0"/>
        <v/>
      </c>
      <c r="F20" s="351" t="str">
        <f t="shared" si="1"/>
        <v/>
      </c>
      <c r="G20" s="86" t="str">
        <f t="shared" si="2"/>
        <v>否</v>
      </c>
    </row>
    <row r="21" ht="17.4" spans="1:7">
      <c r="A21" s="357" t="s">
        <v>1580</v>
      </c>
      <c r="B21" s="346">
        <f>B19+B17+B15+B13+B11+B9+B7+B5</f>
        <v>15490</v>
      </c>
      <c r="C21" s="346">
        <f>C19+C17+C15+C13+C11+C9+C7+C5</f>
        <v>16932</v>
      </c>
      <c r="D21" s="358">
        <f>D19+D17+D15+D13+D11+D9+D7+D5</f>
        <v>19362</v>
      </c>
      <c r="E21" s="334">
        <f t="shared" si="0"/>
        <v>0.249967721110394</v>
      </c>
      <c r="F21" s="348">
        <f t="shared" si="1"/>
        <v>1.14351523742027</v>
      </c>
      <c r="G21" s="86" t="str">
        <f t="shared" si="2"/>
        <v>是</v>
      </c>
    </row>
    <row r="22" ht="34.8" spans="1:7">
      <c r="A22" s="335" t="s">
        <v>1581</v>
      </c>
      <c r="B22" s="349">
        <f>B20+B18+B16+B14+B12+B10+B8+B6</f>
        <v>15010</v>
      </c>
      <c r="C22" s="349">
        <f>C20+C18+C16+C14+C12+C10+C8+C6</f>
        <v>16579</v>
      </c>
      <c r="D22" s="359">
        <f>D20+D18+D16+D14+D12+D10+D8+D6</f>
        <v>15932</v>
      </c>
      <c r="E22" s="339">
        <f t="shared" si="0"/>
        <v>0.0614257161892071</v>
      </c>
      <c r="F22" s="351">
        <f t="shared" si="1"/>
        <v>0.960974727064358</v>
      </c>
      <c r="G22" s="86" t="str">
        <f t="shared" si="2"/>
        <v>是</v>
      </c>
    </row>
    <row r="23" ht="17.4" spans="1:7">
      <c r="A23" s="330" t="s">
        <v>1582</v>
      </c>
      <c r="B23" s="346"/>
      <c r="C23" s="332"/>
      <c r="D23" s="347"/>
      <c r="E23" s="334" t="str">
        <f t="shared" si="0"/>
        <v/>
      </c>
      <c r="F23" s="348" t="str">
        <f t="shared" si="1"/>
        <v/>
      </c>
      <c r="G23" s="86" t="str">
        <f t="shared" si="2"/>
        <v>否</v>
      </c>
    </row>
    <row r="24" ht="17.4" spans="1:7">
      <c r="A24" s="330" t="s">
        <v>1583</v>
      </c>
      <c r="B24" s="346">
        <v>288</v>
      </c>
      <c r="C24" s="332">
        <v>189</v>
      </c>
      <c r="D24" s="347">
        <v>3111</v>
      </c>
      <c r="E24" s="334">
        <f t="shared" si="0"/>
        <v>9.80208333333333</v>
      </c>
      <c r="F24" s="348">
        <f t="shared" si="1"/>
        <v>16.4603174603175</v>
      </c>
      <c r="G24" s="86" t="str">
        <f t="shared" si="2"/>
        <v>是</v>
      </c>
    </row>
    <row r="25" ht="17.4" spans="1:7">
      <c r="A25" s="357" t="s">
        <v>1584</v>
      </c>
      <c r="B25" s="346">
        <f>B21</f>
        <v>15490</v>
      </c>
      <c r="C25" s="346">
        <f>C21</f>
        <v>16932</v>
      </c>
      <c r="D25" s="358">
        <f>D21</f>
        <v>19362</v>
      </c>
      <c r="E25" s="334">
        <f t="shared" si="0"/>
        <v>0.249967721110394</v>
      </c>
      <c r="F25" s="348">
        <f t="shared" si="1"/>
        <v>1.14351523742027</v>
      </c>
      <c r="G25" s="86" t="str">
        <f t="shared" si="2"/>
        <v>是</v>
      </c>
    </row>
  </sheetData>
  <mergeCells count="5">
    <mergeCell ref="A1:F1"/>
    <mergeCell ref="C3:D3"/>
    <mergeCell ref="E3:F3"/>
    <mergeCell ref="A3:A4"/>
    <mergeCell ref="B3:B4"/>
  </mergeCells>
  <conditionalFormatting sqref="F5:F25">
    <cfRule type="cellIs" dxfId="3" priority="2" stopIfTrue="1" operator="lessThanOrEqual">
      <formula>-1</formula>
    </cfRule>
    <cfRule type="cellIs" dxfId="3" priority="1" stopIfTrue="1" operator="greaterThan">
      <formula>10</formula>
    </cfRule>
  </conditionalFormatting>
  <pageMargins left="0.75" right="0.75" top="1" bottom="1" header="0.5" footer="0.5"/>
  <pageSetup paperSize="9"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workbookViewId="0">
      <selection activeCell="E14" sqref="E14"/>
    </sheetView>
  </sheetViews>
  <sheetFormatPr defaultColWidth="9" defaultRowHeight="14.4" outlineLevelCol="6"/>
  <cols>
    <col min="1" max="1" width="42.75" customWidth="1"/>
    <col min="2" max="6" width="15.25" style="326" customWidth="1"/>
  </cols>
  <sheetData>
    <row r="1" ht="26.4" spans="1:7">
      <c r="A1" s="187" t="str">
        <f>YEAR([3]封面!$B$7)-1&amp;"年永仁县社会保险基金结余执行情况表"</f>
        <v>2020年永仁县社会保险基金结余执行情况表</v>
      </c>
      <c r="B1" s="187"/>
      <c r="C1" s="187"/>
      <c r="D1" s="187"/>
      <c r="E1" s="187"/>
      <c r="F1" s="187"/>
      <c r="G1" s="86"/>
    </row>
    <row r="2" ht="17.4" spans="1:7">
      <c r="A2" s="275" t="s">
        <v>1585</v>
      </c>
      <c r="B2" s="327"/>
      <c r="C2" s="189"/>
      <c r="D2" s="328"/>
      <c r="E2" s="329"/>
      <c r="F2" s="238" t="s">
        <v>1586</v>
      </c>
      <c r="G2" s="86"/>
    </row>
    <row r="3" ht="17.4" spans="1:7">
      <c r="A3" s="240" t="s">
        <v>9</v>
      </c>
      <c r="B3" s="10" t="str">
        <f>YEAR([3]封面!$B$7)-2&amp;"年决算数"</f>
        <v>2019年决算数</v>
      </c>
      <c r="C3" s="10" t="str">
        <f>YEAR([3]封面!$B$7)-1&amp;"年"</f>
        <v>2020年</v>
      </c>
      <c r="D3" s="10"/>
      <c r="E3" s="240" t="s">
        <v>10</v>
      </c>
      <c r="F3" s="240"/>
      <c r="G3" s="86"/>
    </row>
    <row r="4" ht="46" customHeight="1" spans="1:7">
      <c r="A4" s="240"/>
      <c r="B4" s="10"/>
      <c r="C4" s="10" t="s">
        <v>12</v>
      </c>
      <c r="D4" s="10" t="s">
        <v>13</v>
      </c>
      <c r="E4" s="10" t="str">
        <f>"比"&amp;YEAR([3]封面!$B$7)-2&amp;"年决算数增长%"</f>
        <v>比2019年决算数增长%</v>
      </c>
      <c r="F4" s="10" t="str">
        <f>"完成"&amp;YEAR([3]封面!$B$7)-1&amp;"年预算数的%"</f>
        <v>完成2020年预算数的%</v>
      </c>
      <c r="G4" s="277" t="s">
        <v>11</v>
      </c>
    </row>
    <row r="5" ht="34.8" spans="1:7">
      <c r="A5" s="330" t="s">
        <v>1587</v>
      </c>
      <c r="B5" s="331">
        <v>-1021</v>
      </c>
      <c r="C5" s="332">
        <v>-1317</v>
      </c>
      <c r="D5" s="333">
        <v>-708</v>
      </c>
      <c r="E5" s="334">
        <f t="shared" ref="E5:E14" si="0">IF(B5&lt;&gt;0,D5/B5-1,"")</f>
        <v>-0.306562193927522</v>
      </c>
      <c r="F5" s="334">
        <f t="shared" ref="F5:F22" si="1">IF(C5&lt;&gt;0,D5/C5,"")</f>
        <v>0.537585421412301</v>
      </c>
      <c r="G5" s="86" t="str">
        <f t="shared" ref="G5:G22" si="2">IF(A5&lt;&gt;"",IF(SUM(B5:D5)&lt;&gt;0,"是","否"),"是")</f>
        <v>是</v>
      </c>
    </row>
    <row r="6" ht="62" customHeight="1" spans="1:7">
      <c r="A6" s="335" t="s">
        <v>1588</v>
      </c>
      <c r="B6" s="336">
        <v>1613</v>
      </c>
      <c r="C6" s="337">
        <v>97</v>
      </c>
      <c r="D6" s="338">
        <v>904</v>
      </c>
      <c r="E6" s="339">
        <f t="shared" si="0"/>
        <v>-0.439553626782393</v>
      </c>
      <c r="F6" s="339">
        <f t="shared" si="1"/>
        <v>9.31958762886598</v>
      </c>
      <c r="G6" s="86" t="str">
        <f t="shared" si="2"/>
        <v>是</v>
      </c>
    </row>
    <row r="7" ht="34.8" spans="1:7">
      <c r="A7" s="330" t="s">
        <v>1589</v>
      </c>
      <c r="B7" s="331">
        <v>893</v>
      </c>
      <c r="C7" s="332">
        <v>68</v>
      </c>
      <c r="D7" s="333">
        <v>515</v>
      </c>
      <c r="E7" s="334">
        <f t="shared" si="0"/>
        <v>-0.423292273236282</v>
      </c>
      <c r="F7" s="334">
        <f t="shared" si="1"/>
        <v>7.57352941176471</v>
      </c>
      <c r="G7" s="86" t="str">
        <f t="shared" si="2"/>
        <v>是</v>
      </c>
    </row>
    <row r="8" ht="61" customHeight="1" spans="1:7">
      <c r="A8" s="335" t="s">
        <v>1590</v>
      </c>
      <c r="B8" s="336">
        <v>7216</v>
      </c>
      <c r="C8" s="340">
        <v>7155</v>
      </c>
      <c r="D8" s="341">
        <v>7731</v>
      </c>
      <c r="E8" s="339">
        <f t="shared" si="0"/>
        <v>0.0713691796008868</v>
      </c>
      <c r="F8" s="339">
        <f t="shared" si="1"/>
        <v>1.08050314465409</v>
      </c>
      <c r="G8" s="86" t="str">
        <f t="shared" si="2"/>
        <v>是</v>
      </c>
    </row>
    <row r="9" ht="17.4" spans="1:7">
      <c r="A9" s="330" t="s">
        <v>1591</v>
      </c>
      <c r="B9" s="331">
        <v>0</v>
      </c>
      <c r="C9" s="332"/>
      <c r="D9" s="333"/>
      <c r="E9" s="334" t="str">
        <f t="shared" si="0"/>
        <v/>
      </c>
      <c r="F9" s="334" t="str">
        <f t="shared" si="1"/>
        <v/>
      </c>
      <c r="G9" s="342" t="str">
        <f t="shared" si="2"/>
        <v>否</v>
      </c>
    </row>
    <row r="10" ht="33" customHeight="1" spans="1:7">
      <c r="A10" s="335" t="s">
        <v>1592</v>
      </c>
      <c r="B10" s="336">
        <v>0</v>
      </c>
      <c r="C10" s="340"/>
      <c r="D10" s="341"/>
      <c r="E10" s="339" t="str">
        <f t="shared" si="0"/>
        <v/>
      </c>
      <c r="F10" s="339" t="str">
        <f t="shared" si="1"/>
        <v/>
      </c>
      <c r="G10" s="342" t="str">
        <f t="shared" si="2"/>
        <v>否</v>
      </c>
    </row>
    <row r="11" ht="34.8" spans="1:7">
      <c r="A11" s="330" t="s">
        <v>1593</v>
      </c>
      <c r="B11" s="331"/>
      <c r="C11" s="332"/>
      <c r="D11" s="333"/>
      <c r="E11" s="334" t="str">
        <f t="shared" si="0"/>
        <v/>
      </c>
      <c r="F11" s="334" t="str">
        <f t="shared" si="1"/>
        <v/>
      </c>
      <c r="G11" s="342" t="str">
        <f t="shared" si="2"/>
        <v>否</v>
      </c>
    </row>
    <row r="12" ht="42" customHeight="1" spans="1:7">
      <c r="A12" s="335" t="s">
        <v>1594</v>
      </c>
      <c r="B12" s="336"/>
      <c r="C12" s="340"/>
      <c r="D12" s="341"/>
      <c r="E12" s="339" t="str">
        <f t="shared" si="0"/>
        <v/>
      </c>
      <c r="F12" s="339" t="str">
        <f t="shared" si="1"/>
        <v/>
      </c>
      <c r="G12" s="342" t="str">
        <f t="shared" si="2"/>
        <v>否</v>
      </c>
    </row>
    <row r="13" ht="17.4" spans="1:7">
      <c r="A13" s="330" t="s">
        <v>1595</v>
      </c>
      <c r="B13" s="331"/>
      <c r="C13" s="332"/>
      <c r="D13" s="343"/>
      <c r="E13" s="334" t="str">
        <f t="shared" si="0"/>
        <v/>
      </c>
      <c r="F13" s="334" t="str">
        <f t="shared" si="1"/>
        <v/>
      </c>
      <c r="G13" s="342" t="str">
        <f t="shared" si="2"/>
        <v>否</v>
      </c>
    </row>
    <row r="14" ht="33" customHeight="1" spans="1:7">
      <c r="A14" s="335" t="s">
        <v>1596</v>
      </c>
      <c r="B14" s="336"/>
      <c r="C14" s="340"/>
      <c r="D14" s="341"/>
      <c r="E14" s="339" t="str">
        <f t="shared" si="0"/>
        <v/>
      </c>
      <c r="F14" s="339" t="str">
        <f t="shared" si="1"/>
        <v/>
      </c>
      <c r="G14" s="342" t="str">
        <f t="shared" si="2"/>
        <v>否</v>
      </c>
    </row>
    <row r="15" ht="34.8" spans="1:7">
      <c r="A15" s="330" t="s">
        <v>1597</v>
      </c>
      <c r="B15" s="331"/>
      <c r="C15" s="332"/>
      <c r="D15" s="333"/>
      <c r="E15" s="334" t="str">
        <f>IF(B15&lt;&gt;0,-(D15/B15-1),"")</f>
        <v/>
      </c>
      <c r="F15" s="334" t="str">
        <f t="shared" si="1"/>
        <v/>
      </c>
      <c r="G15" s="86" t="str">
        <f t="shared" si="2"/>
        <v>否</v>
      </c>
    </row>
    <row r="16" ht="31" customHeight="1" spans="1:7">
      <c r="A16" s="335" t="s">
        <v>1598</v>
      </c>
      <c r="B16" s="336"/>
      <c r="C16" s="340"/>
      <c r="D16" s="333"/>
      <c r="E16" s="339" t="str">
        <f t="shared" ref="E16:E22" si="3">IF(B16&lt;&gt;0,D16/B16-1,"")</f>
        <v/>
      </c>
      <c r="F16" s="339" t="str">
        <f t="shared" si="1"/>
        <v/>
      </c>
      <c r="G16" s="342" t="str">
        <f t="shared" si="2"/>
        <v>否</v>
      </c>
    </row>
    <row r="17" ht="34.8" spans="1:7">
      <c r="A17" s="330" t="s">
        <v>1599</v>
      </c>
      <c r="B17" s="331">
        <v>741</v>
      </c>
      <c r="C17" s="332">
        <v>768</v>
      </c>
      <c r="D17" s="333">
        <v>937</v>
      </c>
      <c r="E17" s="334">
        <f t="shared" si="3"/>
        <v>0.264507422402159</v>
      </c>
      <c r="F17" s="334">
        <f t="shared" si="1"/>
        <v>1.22005208333333</v>
      </c>
      <c r="G17" s="342" t="str">
        <f t="shared" si="2"/>
        <v>是</v>
      </c>
    </row>
    <row r="18" ht="40" customHeight="1" spans="1:7">
      <c r="A18" s="335" t="s">
        <v>1600</v>
      </c>
      <c r="B18" s="336">
        <v>6692</v>
      </c>
      <c r="C18" s="340">
        <v>7466</v>
      </c>
      <c r="D18" s="341">
        <v>7630</v>
      </c>
      <c r="E18" s="339">
        <f t="shared" si="3"/>
        <v>0.140167364016736</v>
      </c>
      <c r="F18" s="339">
        <f t="shared" si="1"/>
        <v>1.02196624698634</v>
      </c>
      <c r="G18" s="342" t="str">
        <f t="shared" si="2"/>
        <v>是</v>
      </c>
    </row>
    <row r="19" ht="34.8" spans="1:7">
      <c r="A19" s="330" t="s">
        <v>1601</v>
      </c>
      <c r="B19" s="331"/>
      <c r="C19" s="332"/>
      <c r="D19" s="343"/>
      <c r="E19" s="334" t="str">
        <f t="shared" si="3"/>
        <v/>
      </c>
      <c r="F19" s="334" t="str">
        <f t="shared" si="1"/>
        <v/>
      </c>
      <c r="G19" s="342" t="str">
        <f t="shared" si="2"/>
        <v>否</v>
      </c>
    </row>
    <row r="20" ht="30" customHeight="1" spans="1:7">
      <c r="A20" s="335" t="s">
        <v>1602</v>
      </c>
      <c r="B20" s="336"/>
      <c r="C20" s="340"/>
      <c r="D20" s="341"/>
      <c r="E20" s="339" t="str">
        <f t="shared" si="3"/>
        <v/>
      </c>
      <c r="F20" s="339" t="str">
        <f t="shared" si="1"/>
        <v/>
      </c>
      <c r="G20" s="342" t="str">
        <f t="shared" si="2"/>
        <v>否</v>
      </c>
    </row>
    <row r="21" ht="17.4" spans="1:7">
      <c r="A21" s="330" t="s">
        <v>1603</v>
      </c>
      <c r="B21" s="344">
        <f>B19+B17+B15+B11+B13+B9+B7+B5</f>
        <v>613</v>
      </c>
      <c r="C21" s="344">
        <f>C19+C17+C15+C11+C13+C9+C7+C5</f>
        <v>-481</v>
      </c>
      <c r="D21" s="345">
        <f>D19+D17+D15+D11+D13+D9+D7+D5</f>
        <v>744</v>
      </c>
      <c r="E21" s="334">
        <f t="shared" si="3"/>
        <v>0.213703099510604</v>
      </c>
      <c r="F21" s="334">
        <f t="shared" si="1"/>
        <v>-1.54677754677755</v>
      </c>
      <c r="G21" s="342" t="str">
        <f t="shared" si="2"/>
        <v>是</v>
      </c>
    </row>
    <row r="22" ht="29" customHeight="1" spans="1:7">
      <c r="A22" s="330" t="s">
        <v>1604</v>
      </c>
      <c r="B22" s="344">
        <f>B20+B18+B16+B14+B12+B10+B8+B6</f>
        <v>15521</v>
      </c>
      <c r="C22" s="344">
        <f>C20+C18+C16+C14+C12+C10+C8+C6</f>
        <v>14718</v>
      </c>
      <c r="D22" s="345">
        <f>D20+D18+D16+D14+D12+D10+D8+D6</f>
        <v>16265</v>
      </c>
      <c r="E22" s="334">
        <f t="shared" si="3"/>
        <v>0.0479350557309453</v>
      </c>
      <c r="F22" s="334">
        <f t="shared" si="1"/>
        <v>1.10510938986275</v>
      </c>
      <c r="G22" s="342" t="str">
        <f t="shared" si="2"/>
        <v>是</v>
      </c>
    </row>
  </sheetData>
  <mergeCells count="5">
    <mergeCell ref="A1:F1"/>
    <mergeCell ref="C3:D3"/>
    <mergeCell ref="E3:F3"/>
    <mergeCell ref="A3:A4"/>
    <mergeCell ref="B3:B4"/>
  </mergeCells>
  <pageMargins left="0.75" right="0.75" top="1" bottom="1" header="0.5" footer="0.5"/>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FF00"/>
  </sheetPr>
  <dimension ref="A1:F53"/>
  <sheetViews>
    <sheetView showZeros="0" view="pageBreakPreview" zoomScaleNormal="90" workbookViewId="0">
      <pane ySplit="3" topLeftCell="A28" activePane="bottomLeft" state="frozen"/>
      <selection/>
      <selection pane="bottomLeft" activeCell="E30" sqref="E30"/>
    </sheetView>
  </sheetViews>
  <sheetFormatPr defaultColWidth="9" defaultRowHeight="15.6" outlineLevelCol="5"/>
  <cols>
    <col min="1" max="1" width="17.6296296296296" style="302" customWidth="1"/>
    <col min="2" max="2" width="50.75" style="302" customWidth="1"/>
    <col min="3" max="4" width="16.75" style="303" customWidth="1"/>
    <col min="5" max="5" width="16.75" style="304" customWidth="1"/>
    <col min="6" max="16384" width="9" style="305"/>
  </cols>
  <sheetData>
    <row r="1" ht="45" customHeight="1" spans="1:6">
      <c r="A1" s="145"/>
      <c r="B1" s="145" t="str">
        <f>YEAR(封面!$B$7)&amp;"年永仁县一般公共预算收支情况表"</f>
        <v>2021年永仁县一般公共预算收支情况表</v>
      </c>
      <c r="C1" s="145"/>
      <c r="D1" s="145"/>
      <c r="E1" s="145"/>
      <c r="F1" s="306"/>
    </row>
    <row r="2" ht="18.95" customHeight="1" spans="1:6">
      <c r="A2" s="141"/>
      <c r="B2" s="307" t="s">
        <v>1605</v>
      </c>
      <c r="C2" s="308"/>
      <c r="D2" s="309"/>
      <c r="E2" s="149" t="s">
        <v>7</v>
      </c>
      <c r="F2" s="306"/>
    </row>
    <row r="3" s="299" customFormat="1" ht="45" customHeight="1" spans="1:6">
      <c r="A3" s="310" t="s">
        <v>8</v>
      </c>
      <c r="B3" s="311" t="s">
        <v>9</v>
      </c>
      <c r="C3" s="151" t="str">
        <f>YEAR(封面!$B$7)-1&amp;"年执行数"</f>
        <v>2020年执行数</v>
      </c>
      <c r="D3" s="151" t="str">
        <f>YEAR(封面!$B$7)&amp;"年预算数"</f>
        <v>2021年预算数</v>
      </c>
      <c r="E3" s="311" t="s">
        <v>1606</v>
      </c>
      <c r="F3" s="312" t="s">
        <v>11</v>
      </c>
    </row>
    <row r="4" ht="37.5" customHeight="1" spans="1:6">
      <c r="A4" s="313" t="s">
        <v>14</v>
      </c>
      <c r="B4" s="314" t="s">
        <v>15</v>
      </c>
      <c r="C4" s="202">
        <f>SUM(C5:C19)</f>
        <v>21411</v>
      </c>
      <c r="D4" s="202">
        <f>SUM(D5:D19)</f>
        <v>23000</v>
      </c>
      <c r="E4" s="158">
        <f>IF(C4&lt;&gt;0,D4/C4-1,"")</f>
        <v>0.0742141889682872</v>
      </c>
      <c r="F4" s="315" t="str">
        <f t="shared" ref="F4:F40" si="0">IF(LEN(A4)=3,"是",IF(B4&lt;&gt;"",IF(SUM(C4:D4)&lt;&gt;0,"是","否"),"是"))</f>
        <v>是</v>
      </c>
    </row>
    <row r="5" ht="37.5" customHeight="1" spans="1:6">
      <c r="A5" s="316" t="s">
        <v>16</v>
      </c>
      <c r="B5" s="175" t="s">
        <v>17</v>
      </c>
      <c r="C5" s="208">
        <v>6392</v>
      </c>
      <c r="D5" s="208">
        <v>6871</v>
      </c>
      <c r="E5" s="163">
        <f t="shared" ref="E5:E30" si="1">IF(C5&lt;&gt;0,D5/C5-1,"")</f>
        <v>0.0749374217772216</v>
      </c>
      <c r="F5" s="315" t="str">
        <f t="shared" si="0"/>
        <v>是</v>
      </c>
    </row>
    <row r="6" ht="37.5" customHeight="1" spans="1:6">
      <c r="A6" s="316" t="s">
        <v>20</v>
      </c>
      <c r="B6" s="175" t="s">
        <v>21</v>
      </c>
      <c r="C6" s="208">
        <v>429</v>
      </c>
      <c r="D6" s="208">
        <v>489</v>
      </c>
      <c r="E6" s="163">
        <f t="shared" si="1"/>
        <v>0.13986013986014</v>
      </c>
      <c r="F6" s="315" t="str">
        <f t="shared" si="0"/>
        <v>是</v>
      </c>
    </row>
    <row r="7" ht="37.5" customHeight="1" spans="1:6">
      <c r="A7" s="316" t="s">
        <v>24</v>
      </c>
      <c r="B7" s="175" t="s">
        <v>25</v>
      </c>
      <c r="C7" s="208">
        <v>251</v>
      </c>
      <c r="D7" s="208">
        <v>270</v>
      </c>
      <c r="E7" s="163">
        <f t="shared" si="1"/>
        <v>0.0756972111553784</v>
      </c>
      <c r="F7" s="315" t="str">
        <f t="shared" si="0"/>
        <v>是</v>
      </c>
    </row>
    <row r="8" ht="37.5" customHeight="1" spans="1:6">
      <c r="A8" s="316" t="s">
        <v>28</v>
      </c>
      <c r="B8" s="175" t="s">
        <v>29</v>
      </c>
      <c r="C8" s="208">
        <v>19</v>
      </c>
      <c r="D8" s="208">
        <v>20</v>
      </c>
      <c r="E8" s="163">
        <f t="shared" si="1"/>
        <v>0.0526315789473684</v>
      </c>
      <c r="F8" s="315" t="str">
        <f t="shared" si="0"/>
        <v>是</v>
      </c>
    </row>
    <row r="9" ht="37.5" customHeight="1" spans="1:6">
      <c r="A9" s="316" t="s">
        <v>32</v>
      </c>
      <c r="B9" s="175" t="s">
        <v>33</v>
      </c>
      <c r="C9" s="208">
        <v>571</v>
      </c>
      <c r="D9" s="208">
        <v>649</v>
      </c>
      <c r="E9" s="163">
        <f t="shared" si="1"/>
        <v>0.136602451838879</v>
      </c>
      <c r="F9" s="315" t="str">
        <f t="shared" si="0"/>
        <v>是</v>
      </c>
    </row>
    <row r="10" ht="37.5" customHeight="1" spans="1:6">
      <c r="A10" s="316" t="s">
        <v>36</v>
      </c>
      <c r="B10" s="175" t="s">
        <v>37</v>
      </c>
      <c r="C10" s="208">
        <v>432</v>
      </c>
      <c r="D10" s="208">
        <v>462</v>
      </c>
      <c r="E10" s="163">
        <f t="shared" si="1"/>
        <v>0.0694444444444444</v>
      </c>
      <c r="F10" s="315" t="str">
        <f t="shared" si="0"/>
        <v>是</v>
      </c>
    </row>
    <row r="11" ht="37.5" customHeight="1" spans="1:6">
      <c r="A11" s="316" t="s">
        <v>40</v>
      </c>
      <c r="B11" s="175" t="s">
        <v>41</v>
      </c>
      <c r="C11" s="208">
        <v>209</v>
      </c>
      <c r="D11" s="208">
        <v>223</v>
      </c>
      <c r="E11" s="163">
        <f t="shared" si="1"/>
        <v>0.0669856459330143</v>
      </c>
      <c r="F11" s="315" t="str">
        <f t="shared" si="0"/>
        <v>是</v>
      </c>
    </row>
    <row r="12" ht="37.5" customHeight="1" spans="1:6">
      <c r="A12" s="316" t="s">
        <v>44</v>
      </c>
      <c r="B12" s="175" t="s">
        <v>45</v>
      </c>
      <c r="C12" s="208">
        <v>3497</v>
      </c>
      <c r="D12" s="208">
        <v>3928</v>
      </c>
      <c r="E12" s="163">
        <f t="shared" si="1"/>
        <v>0.123248498713183</v>
      </c>
      <c r="F12" s="315" t="str">
        <f t="shared" si="0"/>
        <v>是</v>
      </c>
    </row>
    <row r="13" ht="37.5" customHeight="1" spans="1:6">
      <c r="A13" s="316" t="s">
        <v>48</v>
      </c>
      <c r="B13" s="175" t="s">
        <v>49</v>
      </c>
      <c r="C13" s="208">
        <v>4413</v>
      </c>
      <c r="D13" s="208">
        <v>4321</v>
      </c>
      <c r="E13" s="163">
        <f t="shared" si="1"/>
        <v>-0.0208474960344437</v>
      </c>
      <c r="F13" s="315" t="str">
        <f t="shared" si="0"/>
        <v>是</v>
      </c>
    </row>
    <row r="14" ht="37.5" customHeight="1" spans="1:6">
      <c r="A14" s="316" t="s">
        <v>52</v>
      </c>
      <c r="B14" s="175" t="s">
        <v>53</v>
      </c>
      <c r="C14" s="208">
        <v>341</v>
      </c>
      <c r="D14" s="208">
        <v>376</v>
      </c>
      <c r="E14" s="163">
        <f t="shared" si="1"/>
        <v>0.102639296187683</v>
      </c>
      <c r="F14" s="315" t="str">
        <f t="shared" si="0"/>
        <v>是</v>
      </c>
    </row>
    <row r="15" ht="37.5" customHeight="1" spans="1:6">
      <c r="A15" s="316" t="s">
        <v>56</v>
      </c>
      <c r="B15" s="175" t="s">
        <v>57</v>
      </c>
      <c r="C15" s="208">
        <v>419</v>
      </c>
      <c r="D15" s="208">
        <v>471</v>
      </c>
      <c r="E15" s="163">
        <f t="shared" si="1"/>
        <v>0.124105011933174</v>
      </c>
      <c r="F15" s="315" t="str">
        <f t="shared" si="0"/>
        <v>是</v>
      </c>
    </row>
    <row r="16" ht="37.5" customHeight="1" spans="1:6">
      <c r="A16" s="316" t="s">
        <v>60</v>
      </c>
      <c r="B16" s="175" t="s">
        <v>61</v>
      </c>
      <c r="C16" s="208">
        <v>1580</v>
      </c>
      <c r="D16" s="208">
        <v>1705</v>
      </c>
      <c r="E16" s="163">
        <f t="shared" si="1"/>
        <v>0.0791139240506329</v>
      </c>
      <c r="F16" s="315" t="str">
        <f t="shared" si="0"/>
        <v>是</v>
      </c>
    </row>
    <row r="17" ht="37.5" customHeight="1" spans="1:6">
      <c r="A17" s="316" t="s">
        <v>64</v>
      </c>
      <c r="B17" s="175" t="s">
        <v>65</v>
      </c>
      <c r="C17" s="208">
        <v>2810</v>
      </c>
      <c r="D17" s="208">
        <v>3161</v>
      </c>
      <c r="E17" s="163">
        <f t="shared" si="1"/>
        <v>0.12491103202847</v>
      </c>
      <c r="F17" s="315" t="str">
        <f t="shared" si="0"/>
        <v>是</v>
      </c>
    </row>
    <row r="18" ht="37.5" customHeight="1" spans="1:6">
      <c r="A18" s="316" t="s">
        <v>68</v>
      </c>
      <c r="B18" s="175" t="s">
        <v>69</v>
      </c>
      <c r="C18" s="208">
        <v>48</v>
      </c>
      <c r="D18" s="208">
        <v>54</v>
      </c>
      <c r="E18" s="163">
        <f t="shared" si="1"/>
        <v>0.125</v>
      </c>
      <c r="F18" s="315" t="str">
        <f t="shared" si="0"/>
        <v>是</v>
      </c>
    </row>
    <row r="19" ht="37.5" customHeight="1" spans="1:6">
      <c r="A19" s="539" t="s">
        <v>1607</v>
      </c>
      <c r="B19" s="175" t="s">
        <v>73</v>
      </c>
      <c r="C19" s="208"/>
      <c r="D19" s="208"/>
      <c r="E19" s="163"/>
      <c r="F19" s="315" t="str">
        <f t="shared" si="0"/>
        <v>否</v>
      </c>
    </row>
    <row r="20" ht="37.5" customHeight="1" spans="1:6">
      <c r="A20" s="317" t="s">
        <v>75</v>
      </c>
      <c r="B20" s="314" t="s">
        <v>76</v>
      </c>
      <c r="C20" s="202">
        <f>SUM(C21:C28)</f>
        <v>14979</v>
      </c>
      <c r="D20" s="202">
        <f>SUM(D21:D28)</f>
        <v>14482</v>
      </c>
      <c r="E20" s="158">
        <f t="shared" si="1"/>
        <v>-0.0331797850323786</v>
      </c>
      <c r="F20" s="315" t="str">
        <f t="shared" si="0"/>
        <v>是</v>
      </c>
    </row>
    <row r="21" ht="37.5" customHeight="1" spans="1:6">
      <c r="A21" s="318" t="s">
        <v>77</v>
      </c>
      <c r="B21" s="175" t="s">
        <v>78</v>
      </c>
      <c r="C21" s="208">
        <v>661</v>
      </c>
      <c r="D21" s="208">
        <v>638</v>
      </c>
      <c r="E21" s="163">
        <f t="shared" si="1"/>
        <v>-0.0347957639939486</v>
      </c>
      <c r="F21" s="315" t="str">
        <f t="shared" si="0"/>
        <v>是</v>
      </c>
    </row>
    <row r="22" ht="37.5" customHeight="1" spans="1:6">
      <c r="A22" s="316" t="s">
        <v>81</v>
      </c>
      <c r="B22" s="319" t="s">
        <v>82</v>
      </c>
      <c r="C22" s="208">
        <v>1898</v>
      </c>
      <c r="D22" s="208">
        <v>1577</v>
      </c>
      <c r="E22" s="163">
        <f t="shared" si="1"/>
        <v>-0.169125395152792</v>
      </c>
      <c r="F22" s="315" t="str">
        <f t="shared" si="0"/>
        <v>是</v>
      </c>
    </row>
    <row r="23" ht="37.5" customHeight="1" spans="1:6">
      <c r="A23" s="316" t="s">
        <v>85</v>
      </c>
      <c r="B23" s="175" t="s">
        <v>86</v>
      </c>
      <c r="C23" s="208">
        <v>749</v>
      </c>
      <c r="D23" s="208">
        <v>652</v>
      </c>
      <c r="E23" s="163">
        <f t="shared" si="1"/>
        <v>-0.129506008010681</v>
      </c>
      <c r="F23" s="315" t="str">
        <f t="shared" si="0"/>
        <v>是</v>
      </c>
    </row>
    <row r="24" ht="37.5" customHeight="1" spans="1:6">
      <c r="A24" s="316" t="s">
        <v>89</v>
      </c>
      <c r="B24" s="175" t="s">
        <v>90</v>
      </c>
      <c r="C24" s="208"/>
      <c r="D24" s="208"/>
      <c r="E24" s="163" t="str">
        <f t="shared" si="1"/>
        <v/>
      </c>
      <c r="F24" s="315" t="str">
        <f t="shared" si="0"/>
        <v>否</v>
      </c>
    </row>
    <row r="25" ht="37.5" customHeight="1" spans="1:6">
      <c r="A25" s="316" t="s">
        <v>91</v>
      </c>
      <c r="B25" s="175" t="s">
        <v>92</v>
      </c>
      <c r="C25" s="208">
        <v>4384</v>
      </c>
      <c r="D25" s="208">
        <v>4402</v>
      </c>
      <c r="E25" s="163">
        <f t="shared" si="1"/>
        <v>0.00410583941605847</v>
      </c>
      <c r="F25" s="315" t="str">
        <f t="shared" si="0"/>
        <v>是</v>
      </c>
    </row>
    <row r="26" ht="37.5" customHeight="1" spans="1:6">
      <c r="A26" s="316" t="s">
        <v>95</v>
      </c>
      <c r="B26" s="175" t="s">
        <v>96</v>
      </c>
      <c r="C26" s="208">
        <v>25</v>
      </c>
      <c r="D26" s="208">
        <v>25</v>
      </c>
      <c r="E26" s="163">
        <f t="shared" si="1"/>
        <v>0</v>
      </c>
      <c r="F26" s="315" t="str">
        <f t="shared" si="0"/>
        <v>是</v>
      </c>
    </row>
    <row r="27" ht="37.5" customHeight="1" spans="1:6">
      <c r="A27" s="316" t="s">
        <v>98</v>
      </c>
      <c r="B27" s="175" t="s">
        <v>99</v>
      </c>
      <c r="C27" s="208">
        <v>480</v>
      </c>
      <c r="D27" s="208">
        <v>480</v>
      </c>
      <c r="E27" s="163">
        <f t="shared" si="1"/>
        <v>0</v>
      </c>
      <c r="F27" s="315" t="str">
        <f t="shared" si="0"/>
        <v>是</v>
      </c>
    </row>
    <row r="28" ht="37.5" customHeight="1" spans="1:6">
      <c r="A28" s="316" t="s">
        <v>102</v>
      </c>
      <c r="B28" s="175" t="s">
        <v>103</v>
      </c>
      <c r="C28" s="208">
        <v>6782</v>
      </c>
      <c r="D28" s="208">
        <v>6708</v>
      </c>
      <c r="E28" s="163">
        <f t="shared" si="1"/>
        <v>-0.0109112356237098</v>
      </c>
      <c r="F28" s="315" t="str">
        <f t="shared" si="0"/>
        <v>是</v>
      </c>
    </row>
    <row r="29" ht="37.5" customHeight="1" spans="1:6">
      <c r="A29" s="316"/>
      <c r="B29" s="175"/>
      <c r="C29" s="208"/>
      <c r="D29" s="208"/>
      <c r="E29" s="158"/>
      <c r="F29" s="315" t="str">
        <f t="shared" si="0"/>
        <v>是</v>
      </c>
    </row>
    <row r="30" s="300" customFormat="1" ht="37.5" customHeight="1" spans="1:6">
      <c r="A30" s="320"/>
      <c r="B30" s="283" t="s">
        <v>106</v>
      </c>
      <c r="C30" s="202">
        <f>SUM(C20,C4)</f>
        <v>36390</v>
      </c>
      <c r="D30" s="202">
        <f>SUM(D20,D4)</f>
        <v>37482</v>
      </c>
      <c r="E30" s="158">
        <f t="shared" si="1"/>
        <v>0.0300082440230833</v>
      </c>
      <c r="F30" s="315" t="str">
        <f t="shared" si="0"/>
        <v>是</v>
      </c>
    </row>
    <row r="31" ht="37.5" customHeight="1" spans="1:6">
      <c r="A31" s="317">
        <v>105</v>
      </c>
      <c r="B31" s="171" t="s">
        <v>107</v>
      </c>
      <c r="C31" s="202">
        <v>8306</v>
      </c>
      <c r="D31" s="202">
        <v>1970</v>
      </c>
      <c r="E31" s="285"/>
      <c r="F31" s="315" t="str">
        <f t="shared" si="0"/>
        <v>是</v>
      </c>
    </row>
    <row r="32" ht="37.5" customHeight="1" spans="1:6">
      <c r="A32" s="313">
        <v>110</v>
      </c>
      <c r="B32" s="314" t="s">
        <v>108</v>
      </c>
      <c r="C32" s="202">
        <f>SUM(C33:C39)</f>
        <v>128770</v>
      </c>
      <c r="D32" s="202">
        <f>SUM(D33:D39)</f>
        <v>131585</v>
      </c>
      <c r="E32" s="203"/>
      <c r="F32" s="315" t="str">
        <f t="shared" si="0"/>
        <v>是</v>
      </c>
    </row>
    <row r="33" ht="37.5" customHeight="1" spans="1:6">
      <c r="A33" s="316">
        <v>11001</v>
      </c>
      <c r="B33" s="175" t="s">
        <v>109</v>
      </c>
      <c r="C33" s="208">
        <v>2155</v>
      </c>
      <c r="D33" s="208">
        <v>2155</v>
      </c>
      <c r="E33" s="209"/>
      <c r="F33" s="315" t="str">
        <f t="shared" si="0"/>
        <v>是</v>
      </c>
    </row>
    <row r="34" ht="37.5" customHeight="1" spans="1:6">
      <c r="A34" s="316">
        <v>11002</v>
      </c>
      <c r="B34" s="175" t="s">
        <v>110</v>
      </c>
      <c r="C34" s="208">
        <v>86467</v>
      </c>
      <c r="D34" s="208">
        <v>79380</v>
      </c>
      <c r="E34" s="209"/>
      <c r="F34" s="315" t="str">
        <f t="shared" si="0"/>
        <v>是</v>
      </c>
    </row>
    <row r="35" ht="37.5" customHeight="1" spans="1:6">
      <c r="A35" s="316">
        <v>11003</v>
      </c>
      <c r="B35" s="175" t="s">
        <v>111</v>
      </c>
      <c r="C35" s="208">
        <v>21648</v>
      </c>
      <c r="D35" s="208">
        <v>49013</v>
      </c>
      <c r="E35" s="209"/>
      <c r="F35" s="315" t="str">
        <f t="shared" si="0"/>
        <v>是</v>
      </c>
    </row>
    <row r="36" ht="37.5" customHeight="1" spans="1:6">
      <c r="A36" s="316">
        <v>11008</v>
      </c>
      <c r="B36" s="175" t="s">
        <v>112</v>
      </c>
      <c r="C36" s="208">
        <v>573</v>
      </c>
      <c r="D36" s="208">
        <v>820</v>
      </c>
      <c r="E36" s="209"/>
      <c r="F36" s="315" t="str">
        <f t="shared" si="0"/>
        <v>是</v>
      </c>
    </row>
    <row r="37" ht="37.5" customHeight="1" spans="1:6">
      <c r="A37" s="316">
        <v>11009</v>
      </c>
      <c r="B37" s="175" t="s">
        <v>113</v>
      </c>
      <c r="C37" s="208">
        <v>17470</v>
      </c>
      <c r="D37" s="208">
        <v>80</v>
      </c>
      <c r="E37" s="209"/>
      <c r="F37" s="315" t="str">
        <f t="shared" si="0"/>
        <v>是</v>
      </c>
    </row>
    <row r="38" s="301" customFormat="1" ht="37.5" customHeight="1" spans="1:6">
      <c r="A38" s="321">
        <v>11013</v>
      </c>
      <c r="B38" s="322" t="s">
        <v>114</v>
      </c>
      <c r="C38" s="208"/>
      <c r="D38" s="208"/>
      <c r="E38" s="294"/>
      <c r="F38" s="315" t="str">
        <f t="shared" si="0"/>
        <v>否</v>
      </c>
    </row>
    <row r="39" s="301" customFormat="1" ht="37.5" customHeight="1" spans="1:6">
      <c r="A39" s="321">
        <v>11015</v>
      </c>
      <c r="B39" s="322" t="s">
        <v>115</v>
      </c>
      <c r="C39" s="208">
        <v>457</v>
      </c>
      <c r="D39" s="208">
        <v>137</v>
      </c>
      <c r="E39" s="294"/>
      <c r="F39" s="315" t="str">
        <f t="shared" si="0"/>
        <v>是</v>
      </c>
    </row>
    <row r="40" ht="37.5" customHeight="1" spans="1:6">
      <c r="A40" s="323"/>
      <c r="B40" s="324" t="s">
        <v>116</v>
      </c>
      <c r="C40" s="202">
        <f>SUM(C30:C31,C32)</f>
        <v>173466</v>
      </c>
      <c r="D40" s="202">
        <f>SUM(D30:D31,D32)</f>
        <v>171037</v>
      </c>
      <c r="E40" s="285"/>
      <c r="F40" s="315" t="str">
        <f t="shared" si="0"/>
        <v>是</v>
      </c>
    </row>
    <row r="41" spans="3:4">
      <c r="C41" s="325"/>
      <c r="D41" s="325"/>
    </row>
    <row r="42" spans="4:4">
      <c r="D42" s="325"/>
    </row>
    <row r="43" spans="3:4">
      <c r="C43" s="325"/>
      <c r="D43" s="325"/>
    </row>
    <row r="44" spans="4:4">
      <c r="D44" s="325"/>
    </row>
    <row r="45" spans="3:4">
      <c r="C45" s="325"/>
      <c r="D45" s="325"/>
    </row>
    <row r="46" spans="3:4">
      <c r="C46" s="325"/>
      <c r="D46" s="325"/>
    </row>
    <row r="47" spans="4:4">
      <c r="D47" s="325"/>
    </row>
    <row r="48" spans="3:4">
      <c r="C48" s="325"/>
      <c r="D48" s="325"/>
    </row>
    <row r="49" spans="3:4">
      <c r="C49" s="325"/>
      <c r="D49" s="325"/>
    </row>
    <row r="50" spans="3:4">
      <c r="C50" s="325"/>
      <c r="D50" s="325"/>
    </row>
    <row r="51" spans="3:4">
      <c r="C51" s="325"/>
      <c r="D51" s="325"/>
    </row>
    <row r="52" spans="4:4">
      <c r="D52" s="325"/>
    </row>
    <row r="53" spans="3:4">
      <c r="C53" s="325"/>
      <c r="D53" s="325"/>
    </row>
  </sheetData>
  <mergeCells count="1">
    <mergeCell ref="B1:E1"/>
  </mergeCells>
  <conditionalFormatting sqref="E2">
    <cfRule type="cellIs" dxfId="0" priority="35" stopIfTrue="1" operator="lessThanOrEqual">
      <formula>-1</formula>
    </cfRule>
  </conditionalFormatting>
  <conditionalFormatting sqref="A31:B31">
    <cfRule type="expression" dxfId="1" priority="41" stopIfTrue="1">
      <formula>"len($A:$A)=3"</formula>
    </cfRule>
  </conditionalFormatting>
  <conditionalFormatting sqref="C31">
    <cfRule type="expression" dxfId="1" priority="26" stopIfTrue="1">
      <formula>"len($A:$A)=3"</formula>
    </cfRule>
  </conditionalFormatting>
  <conditionalFormatting sqref="D31">
    <cfRule type="expression" dxfId="1" priority="15" stopIfTrue="1">
      <formula>"len($A:$A)=3"</formula>
    </cfRule>
  </conditionalFormatting>
  <conditionalFormatting sqref="E31">
    <cfRule type="cellIs" dxfId="2" priority="56" stopIfTrue="1" operator="lessThan">
      <formula>0</formula>
    </cfRule>
    <cfRule type="cellIs" dxfId="0" priority="57" stopIfTrue="1" operator="greaterThan">
      <formula>5</formula>
    </cfRule>
  </conditionalFormatting>
  <conditionalFormatting sqref="B7:B8">
    <cfRule type="expression" dxfId="1" priority="49" stopIfTrue="1">
      <formula>"len($A:$A)=3"</formula>
    </cfRule>
  </conditionalFormatting>
  <conditionalFormatting sqref="B32:B35">
    <cfRule type="expression" dxfId="1" priority="10" stopIfTrue="1">
      <formula>"len($A:$A)=3"</formula>
    </cfRule>
  </conditionalFormatting>
  <conditionalFormatting sqref="B38:B40">
    <cfRule type="expression" dxfId="1" priority="4" stopIfTrue="1">
      <formula>"len($A:$A)=3"</formula>
    </cfRule>
    <cfRule type="expression" dxfId="1" priority="5" stopIfTrue="1">
      <formula>"len($A:$A)=3"</formula>
    </cfRule>
  </conditionalFormatting>
  <conditionalFormatting sqref="C4:C29">
    <cfRule type="expression" dxfId="1" priority="27" stopIfTrue="1">
      <formula>"len($A:$A)=3"</formula>
    </cfRule>
  </conditionalFormatting>
  <conditionalFormatting sqref="C4:C6">
    <cfRule type="expression" dxfId="1" priority="30" stopIfTrue="1">
      <formula>"len($A:$A)=3"</formula>
    </cfRule>
  </conditionalFormatting>
  <conditionalFormatting sqref="C7:C8">
    <cfRule type="expression" dxfId="1" priority="28" stopIfTrue="1">
      <formula>"len($A:$A)=3"</formula>
    </cfRule>
  </conditionalFormatting>
  <conditionalFormatting sqref="C33:C35">
    <cfRule type="expression" dxfId="1" priority="24" stopIfTrue="1">
      <formula>"len($A:$A)=3"</formula>
    </cfRule>
  </conditionalFormatting>
  <conditionalFormatting sqref="C36:C37">
    <cfRule type="expression" dxfId="1" priority="22" stopIfTrue="1">
      <formula>"len($A:$A)=3"</formula>
    </cfRule>
  </conditionalFormatting>
  <conditionalFormatting sqref="D4:D29">
    <cfRule type="expression" dxfId="1" priority="16" stopIfTrue="1">
      <formula>"len($A:$A)=3"</formula>
    </cfRule>
  </conditionalFormatting>
  <conditionalFormatting sqref="D4:D6">
    <cfRule type="expression" dxfId="1" priority="19" stopIfTrue="1">
      <formula>"len($A:$A)=3"</formula>
    </cfRule>
  </conditionalFormatting>
  <conditionalFormatting sqref="D7:D8">
    <cfRule type="expression" dxfId="1" priority="17" stopIfTrue="1">
      <formula>"len($A:$A)=3"</formula>
    </cfRule>
  </conditionalFormatting>
  <conditionalFormatting sqref="D33:D35">
    <cfRule type="expression" dxfId="1" priority="13" stopIfTrue="1">
      <formula>"len($A:$A)=3"</formula>
    </cfRule>
  </conditionalFormatting>
  <conditionalFormatting sqref="D36:D37">
    <cfRule type="expression" dxfId="1" priority="11" stopIfTrue="1">
      <formula>"len($A:$A)=3"</formula>
    </cfRule>
  </conditionalFormatting>
  <conditionalFormatting sqref="D38:D40">
    <cfRule type="expression" dxfId="1" priority="21" stopIfTrue="1">
      <formula>"len($A:$A)=3"</formula>
    </cfRule>
  </conditionalFormatting>
  <conditionalFormatting sqref="D39:D40">
    <cfRule type="expression" dxfId="1" priority="18" stopIfTrue="1">
      <formula>"len($A:$A)=3"</formula>
    </cfRule>
  </conditionalFormatting>
  <conditionalFormatting sqref="F4:F40">
    <cfRule type="cellIs" dxfId="2" priority="33" stopIfTrue="1" operator="lessThan">
      <formula>0</formula>
    </cfRule>
    <cfRule type="cellIs" dxfId="2" priority="34" stopIfTrue="1" operator="lessThan">
      <formula>0</formula>
    </cfRule>
  </conditionalFormatting>
  <conditionalFormatting sqref="A4:B29">
    <cfRule type="expression" dxfId="1" priority="46" stopIfTrue="1">
      <formula>"len($A:$A)=3"</formula>
    </cfRule>
  </conditionalFormatting>
  <conditionalFormatting sqref="B4:B6 B31 B40">
    <cfRule type="expression" dxfId="1" priority="55" stopIfTrue="1">
      <formula>"len($A:$A)=3"</formula>
    </cfRule>
  </conditionalFormatting>
  <conditionalFormatting sqref="C31 C32:D35">
    <cfRule type="expression" dxfId="1" priority="31" stopIfTrue="1">
      <formula>"len($A:$A)=3"</formula>
    </cfRule>
  </conditionalFormatting>
  <conditionalFormatting sqref="D31 D33:D35">
    <cfRule type="expression" dxfId="1" priority="20" stopIfTrue="1">
      <formula>"len($A:$A)=3"</formula>
    </cfRule>
  </conditionalFormatting>
  <conditionalFormatting sqref="A32:B35 B39:B40">
    <cfRule type="expression" dxfId="1" priority="9" stopIfTrue="1">
      <formula>"len($A:$A)=3"</formula>
    </cfRule>
  </conditionalFormatting>
  <conditionalFormatting sqref="C32:D35">
    <cfRule type="expression" dxfId="1" priority="25" stopIfTrue="1">
      <formula>"len($A:$A)=3"</formula>
    </cfRule>
  </conditionalFormatting>
  <conditionalFormatting sqref="A33:B35">
    <cfRule type="expression" dxfId="1" priority="8" stopIfTrue="1">
      <formula>"len($A:$A)=3"</formula>
    </cfRule>
  </conditionalFormatting>
  <conditionalFormatting sqref="B40 A36:D36">
    <cfRule type="expression" dxfId="1" priority="53" stopIfTrue="1">
      <formula>"len($A:$A)=3"</formula>
    </cfRule>
  </conditionalFormatting>
  <conditionalFormatting sqref="A36:B37">
    <cfRule type="expression" dxfId="1" priority="6" stopIfTrue="1">
      <formula>"len($A:$A)=3"</formula>
    </cfRule>
  </conditionalFormatting>
  <conditionalFormatting sqref="C38:C40 D40">
    <cfRule type="expression" dxfId="1" priority="32" stopIfTrue="1">
      <formula>"len($A:$A)=3"</formula>
    </cfRule>
  </conditionalFormatting>
  <conditionalFormatting sqref="C39:C40 D40">
    <cfRule type="expression" dxfId="1" priority="29" stopIfTrue="1">
      <formula>"len($A:$A)=3"</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FF00"/>
  </sheetPr>
  <dimension ref="A1:G51"/>
  <sheetViews>
    <sheetView showZeros="0" view="pageBreakPreview" zoomScale="90" zoomScaleNormal="90" workbookViewId="0">
      <pane ySplit="3" topLeftCell="A4" activePane="bottomLeft" state="frozen"/>
      <selection/>
      <selection pane="bottomLeft" activeCell="D4" sqref="D4"/>
    </sheetView>
  </sheetViews>
  <sheetFormatPr defaultColWidth="9" defaultRowHeight="15.6" outlineLevelCol="6"/>
  <cols>
    <col min="1" max="1" width="12.75" style="186" customWidth="1"/>
    <col min="2" max="2" width="50.75" style="186" customWidth="1"/>
    <col min="3" max="3" width="18.6296296296296" style="233" customWidth="1"/>
    <col min="4" max="4" width="17.1296296296296" style="233" customWidth="1"/>
    <col min="5" max="5" width="16.75" style="233" customWidth="1"/>
    <col min="6" max="6" width="9.75" style="186" customWidth="1"/>
    <col min="7" max="7" width="9.5" style="273" customWidth="1"/>
    <col min="8" max="16384" width="9" style="273"/>
  </cols>
  <sheetData>
    <row r="1" ht="45" customHeight="1" spans="1:5">
      <c r="A1" s="187"/>
      <c r="B1" s="187" t="str">
        <f>YEAR(封面!$B$7)&amp;"年永仁县一般公共预算收支情况表"</f>
        <v>2021年永仁县一般公共预算收支情况表</v>
      </c>
      <c r="C1" s="187"/>
      <c r="D1" s="187"/>
      <c r="E1" s="187"/>
    </row>
    <row r="2" ht="18.95" customHeight="1" spans="1:5">
      <c r="A2" s="274"/>
      <c r="B2" s="275" t="s">
        <v>1608</v>
      </c>
      <c r="C2" s="189"/>
      <c r="E2" s="238" t="s">
        <v>7</v>
      </c>
    </row>
    <row r="3" s="271" customFormat="1" ht="45" customHeight="1" spans="1:6">
      <c r="A3" s="276" t="s">
        <v>8</v>
      </c>
      <c r="B3" s="240" t="s">
        <v>9</v>
      </c>
      <c r="C3" s="10" t="str">
        <f>YEAR(封面!$B$7)-1&amp;"年执行数"</f>
        <v>2020年执行数</v>
      </c>
      <c r="D3" s="10" t="str">
        <f>YEAR(封面!$B$7)&amp;"年预算数"</f>
        <v>2021年预算数</v>
      </c>
      <c r="E3" s="240" t="s">
        <v>1606</v>
      </c>
      <c r="F3" s="277" t="s">
        <v>11</v>
      </c>
    </row>
    <row r="4" ht="37.5" customHeight="1" spans="1:6">
      <c r="A4" s="278" t="s">
        <v>118</v>
      </c>
      <c r="B4" s="279" t="s">
        <v>1609</v>
      </c>
      <c r="C4" s="280">
        <v>18358</v>
      </c>
      <c r="D4" s="280">
        <v>28696</v>
      </c>
      <c r="E4" s="163">
        <f>IF(C4&lt;&gt;0,D4/C4-1,"")</f>
        <v>0.563133238914914</v>
      </c>
      <c r="F4" s="58" t="str">
        <f t="shared" ref="F4:F38" si="0">IF(LEN(A4)=3,"是",IF(B4&lt;&gt;"",IF(SUM(C4:D4)&lt;&gt;0,"是","否"),"是"))</f>
        <v>是</v>
      </c>
    </row>
    <row r="5" ht="37.5" customHeight="1" spans="1:6">
      <c r="A5" s="278" t="s">
        <v>120</v>
      </c>
      <c r="B5" s="281" t="s">
        <v>121</v>
      </c>
      <c r="C5" s="280">
        <f>SUMIF('13'!$A$4:$A$1327,A5,'13'!$C$4:$C$1327)</f>
        <v>0</v>
      </c>
      <c r="D5" s="280">
        <f>SUMIF('13'!$A$4:$A$1327,A5,'13'!$D$4:$D$1327)</f>
        <v>0</v>
      </c>
      <c r="E5" s="163" t="str">
        <f t="shared" ref="E5:E30" si="1">IF(C5&lt;&gt;0,D5/C5-1,"")</f>
        <v/>
      </c>
      <c r="F5" s="58" t="str">
        <f t="shared" si="0"/>
        <v>是</v>
      </c>
    </row>
    <row r="6" ht="37.5" customHeight="1" spans="1:6">
      <c r="A6" s="278" t="s">
        <v>122</v>
      </c>
      <c r="B6" s="281" t="s">
        <v>123</v>
      </c>
      <c r="C6" s="280">
        <v>94</v>
      </c>
      <c r="D6" s="280">
        <v>53</v>
      </c>
      <c r="E6" s="163">
        <f t="shared" si="1"/>
        <v>-0.436170212765957</v>
      </c>
      <c r="F6" s="58" t="str">
        <f t="shared" si="0"/>
        <v>是</v>
      </c>
    </row>
    <row r="7" ht="37.5" customHeight="1" spans="1:6">
      <c r="A7" s="278" t="s">
        <v>124</v>
      </c>
      <c r="B7" s="281" t="s">
        <v>125</v>
      </c>
      <c r="C7" s="280">
        <v>5863</v>
      </c>
      <c r="D7" s="280">
        <v>5644</v>
      </c>
      <c r="E7" s="163">
        <f t="shared" si="1"/>
        <v>-0.0373528910114276</v>
      </c>
      <c r="F7" s="58" t="str">
        <f t="shared" si="0"/>
        <v>是</v>
      </c>
    </row>
    <row r="8" ht="37.5" customHeight="1" spans="1:6">
      <c r="A8" s="278" t="s">
        <v>126</v>
      </c>
      <c r="B8" s="281" t="s">
        <v>127</v>
      </c>
      <c r="C8" s="280">
        <v>19158</v>
      </c>
      <c r="D8" s="280">
        <v>19590</v>
      </c>
      <c r="E8" s="163">
        <f t="shared" si="1"/>
        <v>0.0225493266520513</v>
      </c>
      <c r="F8" s="58" t="str">
        <f t="shared" si="0"/>
        <v>是</v>
      </c>
    </row>
    <row r="9" ht="37.5" customHeight="1" spans="1:6">
      <c r="A9" s="278" t="s">
        <v>128</v>
      </c>
      <c r="B9" s="281" t="s">
        <v>129</v>
      </c>
      <c r="C9" s="280">
        <v>1065</v>
      </c>
      <c r="D9" s="280">
        <v>1050</v>
      </c>
      <c r="E9" s="163">
        <f t="shared" si="1"/>
        <v>-0.0140845070422535</v>
      </c>
      <c r="F9" s="58" t="str">
        <f t="shared" si="0"/>
        <v>是</v>
      </c>
    </row>
    <row r="10" ht="37.5" customHeight="1" spans="1:6">
      <c r="A10" s="278" t="s">
        <v>130</v>
      </c>
      <c r="B10" s="281" t="s">
        <v>131</v>
      </c>
      <c r="C10" s="280">
        <v>1810</v>
      </c>
      <c r="D10" s="280">
        <v>1612</v>
      </c>
      <c r="E10" s="163">
        <f t="shared" si="1"/>
        <v>-0.10939226519337</v>
      </c>
      <c r="F10" s="58" t="str">
        <f t="shared" si="0"/>
        <v>是</v>
      </c>
    </row>
    <row r="11" ht="37.5" customHeight="1" spans="1:6">
      <c r="A11" s="278" t="s">
        <v>132</v>
      </c>
      <c r="B11" s="281" t="s">
        <v>133</v>
      </c>
      <c r="C11" s="280">
        <v>21965</v>
      </c>
      <c r="D11" s="280">
        <v>22534</v>
      </c>
      <c r="E11" s="163">
        <f t="shared" si="1"/>
        <v>0.0259048486228091</v>
      </c>
      <c r="F11" s="58" t="str">
        <f t="shared" si="0"/>
        <v>是</v>
      </c>
    </row>
    <row r="12" ht="37.5" customHeight="1" spans="1:6">
      <c r="A12" s="278" t="s">
        <v>42</v>
      </c>
      <c r="B12" s="281" t="s">
        <v>134</v>
      </c>
      <c r="C12" s="280">
        <v>19341</v>
      </c>
      <c r="D12" s="280">
        <v>18028</v>
      </c>
      <c r="E12" s="163">
        <f t="shared" si="1"/>
        <v>-0.067886872447133</v>
      </c>
      <c r="F12" s="58" t="str">
        <f t="shared" si="0"/>
        <v>是</v>
      </c>
    </row>
    <row r="13" ht="37.5" customHeight="1" spans="1:6">
      <c r="A13" s="278" t="s">
        <v>135</v>
      </c>
      <c r="B13" s="281" t="s">
        <v>136</v>
      </c>
      <c r="C13" s="280">
        <v>2559</v>
      </c>
      <c r="D13" s="280">
        <v>2207</v>
      </c>
      <c r="E13" s="163">
        <f t="shared" si="1"/>
        <v>-0.137553731926534</v>
      </c>
      <c r="F13" s="58" t="str">
        <f t="shared" si="0"/>
        <v>是</v>
      </c>
    </row>
    <row r="14" ht="37.5" customHeight="1" spans="1:6">
      <c r="A14" s="278" t="s">
        <v>137</v>
      </c>
      <c r="B14" s="281" t="s">
        <v>138</v>
      </c>
      <c r="C14" s="280">
        <v>6301</v>
      </c>
      <c r="D14" s="280">
        <v>2625</v>
      </c>
      <c r="E14" s="163">
        <f t="shared" si="1"/>
        <v>-0.583399460403111</v>
      </c>
      <c r="F14" s="58" t="str">
        <f t="shared" si="0"/>
        <v>是</v>
      </c>
    </row>
    <row r="15" ht="37.5" customHeight="1" spans="1:6">
      <c r="A15" s="278" t="s">
        <v>139</v>
      </c>
      <c r="B15" s="281" t="s">
        <v>140</v>
      </c>
      <c r="C15" s="280">
        <v>43030</v>
      </c>
      <c r="D15" s="280">
        <v>44945</v>
      </c>
      <c r="E15" s="163">
        <f t="shared" si="1"/>
        <v>0.044503834534046</v>
      </c>
      <c r="F15" s="58" t="str">
        <f t="shared" si="0"/>
        <v>是</v>
      </c>
    </row>
    <row r="16" ht="37.5" customHeight="1" spans="1:6">
      <c r="A16" s="278" t="s">
        <v>141</v>
      </c>
      <c r="B16" s="281" t="s">
        <v>142</v>
      </c>
      <c r="C16" s="280">
        <v>2857</v>
      </c>
      <c r="D16" s="280">
        <v>1749</v>
      </c>
      <c r="E16" s="163">
        <f t="shared" si="1"/>
        <v>-0.387819390969548</v>
      </c>
      <c r="F16" s="58" t="str">
        <f t="shared" si="0"/>
        <v>是</v>
      </c>
    </row>
    <row r="17" ht="37.5" customHeight="1" spans="1:6">
      <c r="A17" s="278" t="s">
        <v>143</v>
      </c>
      <c r="B17" s="281" t="s">
        <v>144</v>
      </c>
      <c r="C17" s="280">
        <v>3218</v>
      </c>
      <c r="D17" s="280">
        <v>3036</v>
      </c>
      <c r="E17" s="163">
        <f t="shared" si="1"/>
        <v>-0.0565568676196395</v>
      </c>
      <c r="F17" s="58" t="str">
        <f t="shared" si="0"/>
        <v>是</v>
      </c>
    </row>
    <row r="18" ht="37.5" customHeight="1" spans="1:6">
      <c r="A18" s="278" t="s">
        <v>145</v>
      </c>
      <c r="B18" s="281" t="s">
        <v>146</v>
      </c>
      <c r="C18" s="280">
        <v>208</v>
      </c>
      <c r="D18" s="280">
        <v>100</v>
      </c>
      <c r="E18" s="163">
        <f t="shared" si="1"/>
        <v>-0.519230769230769</v>
      </c>
      <c r="F18" s="58" t="str">
        <f t="shared" si="0"/>
        <v>是</v>
      </c>
    </row>
    <row r="19" ht="37.5" customHeight="1" spans="1:6">
      <c r="A19" s="278" t="s">
        <v>147</v>
      </c>
      <c r="B19" s="281" t="s">
        <v>148</v>
      </c>
      <c r="C19" s="280">
        <f>SUMIF('13'!$A$4:$A$1327,A19,'13'!$C$4:$C$1327)</f>
        <v>0</v>
      </c>
      <c r="D19" s="280">
        <f>SUMIF('13'!$A$4:$A$1327,A19,'13'!$D$4:$D$1327)</f>
        <v>0</v>
      </c>
      <c r="E19" s="163" t="str">
        <f t="shared" si="1"/>
        <v/>
      </c>
      <c r="F19" s="58" t="str">
        <f t="shared" si="0"/>
        <v>是</v>
      </c>
    </row>
    <row r="20" ht="37.5" customHeight="1" spans="1:6">
      <c r="A20" s="278" t="s">
        <v>149</v>
      </c>
      <c r="B20" s="281" t="s">
        <v>150</v>
      </c>
      <c r="C20" s="280">
        <f>SUMIF('13'!$A$4:$A$1327,A20,'13'!$C$4:$C$1327)</f>
        <v>0</v>
      </c>
      <c r="D20" s="280">
        <f>SUMIF('13'!$A$4:$A$1327,A20,'13'!$D$4:$D$1327)</f>
        <v>0</v>
      </c>
      <c r="E20" s="163" t="str">
        <f t="shared" si="1"/>
        <v/>
      </c>
      <c r="F20" s="58" t="str">
        <f t="shared" si="0"/>
        <v>是</v>
      </c>
    </row>
    <row r="21" ht="37.5" customHeight="1" spans="1:6">
      <c r="A21" s="278" t="s">
        <v>151</v>
      </c>
      <c r="B21" s="281" t="s">
        <v>152</v>
      </c>
      <c r="C21" s="280">
        <v>5864</v>
      </c>
      <c r="D21" s="280">
        <v>2844</v>
      </c>
      <c r="E21" s="163">
        <f t="shared" si="1"/>
        <v>-0.515006821282401</v>
      </c>
      <c r="F21" s="58" t="str">
        <f t="shared" si="0"/>
        <v>是</v>
      </c>
    </row>
    <row r="22" ht="37.5" customHeight="1" spans="1:6">
      <c r="A22" s="278" t="s">
        <v>153</v>
      </c>
      <c r="B22" s="281" t="s">
        <v>154</v>
      </c>
      <c r="C22" s="280">
        <v>5557</v>
      </c>
      <c r="D22" s="280">
        <v>7060</v>
      </c>
      <c r="E22" s="163">
        <f t="shared" si="1"/>
        <v>0.27046967788375</v>
      </c>
      <c r="F22" s="58" t="str">
        <f t="shared" si="0"/>
        <v>是</v>
      </c>
    </row>
    <row r="23" ht="37.5" customHeight="1" spans="1:6">
      <c r="A23" s="278" t="s">
        <v>155</v>
      </c>
      <c r="B23" s="281" t="s">
        <v>156</v>
      </c>
      <c r="C23" s="280">
        <v>99</v>
      </c>
      <c r="D23" s="280">
        <v>99</v>
      </c>
      <c r="E23" s="163">
        <f t="shared" si="1"/>
        <v>0</v>
      </c>
      <c r="F23" s="58" t="str">
        <f t="shared" si="0"/>
        <v>是</v>
      </c>
    </row>
    <row r="24" ht="37.5" customHeight="1" spans="1:6">
      <c r="A24" s="278" t="s">
        <v>157</v>
      </c>
      <c r="B24" s="281" t="s">
        <v>158</v>
      </c>
      <c r="C24" s="280">
        <v>2070</v>
      </c>
      <c r="D24" s="280">
        <v>1937</v>
      </c>
      <c r="E24" s="163">
        <f t="shared" si="1"/>
        <v>-0.0642512077294686</v>
      </c>
      <c r="F24" s="58" t="str">
        <f t="shared" si="0"/>
        <v>是</v>
      </c>
    </row>
    <row r="25" ht="37.5" customHeight="1" spans="1:6">
      <c r="A25" s="278" t="s">
        <v>159</v>
      </c>
      <c r="B25" s="281" t="s">
        <v>160</v>
      </c>
      <c r="C25" s="280">
        <f>SUMIF('13'!$A$4:$A$1327,A25,'13'!$C$4:$C$1327)</f>
        <v>0</v>
      </c>
      <c r="D25" s="280">
        <v>500</v>
      </c>
      <c r="E25" s="163" t="str">
        <f t="shared" si="1"/>
        <v/>
      </c>
      <c r="F25" s="58" t="str">
        <f t="shared" si="0"/>
        <v>是</v>
      </c>
    </row>
    <row r="26" ht="37.5" customHeight="1" spans="1:6">
      <c r="A26" s="278" t="s">
        <v>161</v>
      </c>
      <c r="B26" s="281" t="s">
        <v>162</v>
      </c>
      <c r="C26" s="280">
        <v>1224</v>
      </c>
      <c r="D26" s="280">
        <f>SUMIF('13'!$A$4:$A$1327,A26,'13'!$D$4:$D$1327)</f>
        <v>1157</v>
      </c>
      <c r="E26" s="163">
        <f t="shared" si="1"/>
        <v>-0.0547385620915033</v>
      </c>
      <c r="F26" s="58" t="str">
        <f t="shared" si="0"/>
        <v>是</v>
      </c>
    </row>
    <row r="27" ht="37.5" customHeight="1" spans="1:6">
      <c r="A27" s="278" t="s">
        <v>163</v>
      </c>
      <c r="B27" s="281" t="s">
        <v>164</v>
      </c>
      <c r="C27" s="280">
        <v>7</v>
      </c>
      <c r="D27" s="280">
        <f>SUMIF('13'!$A$4:$A$1327,A27,'13'!$D$4:$D$1327)</f>
        <v>1</v>
      </c>
      <c r="E27" s="163">
        <f t="shared" si="1"/>
        <v>-0.857142857142857</v>
      </c>
      <c r="F27" s="58" t="str">
        <f t="shared" si="0"/>
        <v>是</v>
      </c>
    </row>
    <row r="28" ht="37.5" customHeight="1" spans="1:6">
      <c r="A28" s="278" t="s">
        <v>165</v>
      </c>
      <c r="B28" s="281" t="s">
        <v>166</v>
      </c>
      <c r="C28" s="280">
        <f>SUMIF('13'!$A$4:$A$1327,A28,'13'!$C$4:$C$1327)</f>
        <v>0</v>
      </c>
      <c r="D28" s="280">
        <f>SUMIF('13'!$A$4:$A$1327,A28,'13'!$D$4:$D$1327)</f>
        <v>0</v>
      </c>
      <c r="E28" s="163" t="str">
        <f t="shared" si="1"/>
        <v/>
      </c>
      <c r="F28" s="58" t="str">
        <f t="shared" si="0"/>
        <v>是</v>
      </c>
    </row>
    <row r="29" ht="37.5" customHeight="1" spans="1:6">
      <c r="A29" s="278"/>
      <c r="B29" s="281"/>
      <c r="C29" s="280"/>
      <c r="D29" s="280"/>
      <c r="E29" s="163"/>
      <c r="F29" s="58" t="str">
        <f t="shared" si="0"/>
        <v>是</v>
      </c>
    </row>
    <row r="30" s="21" customFormat="1" ht="37.5" customHeight="1" spans="1:6">
      <c r="A30" s="282"/>
      <c r="B30" s="283" t="s">
        <v>167</v>
      </c>
      <c r="C30" s="284">
        <f>SUM(C4:C28)</f>
        <v>160648</v>
      </c>
      <c r="D30" s="284">
        <f>SUM(D4:D28)</f>
        <v>165467</v>
      </c>
      <c r="E30" s="285">
        <f t="shared" si="1"/>
        <v>0.0299972610925752</v>
      </c>
      <c r="F30" s="58" t="str">
        <f t="shared" si="0"/>
        <v>是</v>
      </c>
    </row>
    <row r="31" ht="37.5" customHeight="1" spans="1:6">
      <c r="A31" s="286">
        <v>230</v>
      </c>
      <c r="B31" s="287" t="s">
        <v>168</v>
      </c>
      <c r="C31" s="284">
        <f>SUM(C32:C35)</f>
        <v>3692</v>
      </c>
      <c r="D31" s="284">
        <f>SUM(D32:D35)</f>
        <v>3600</v>
      </c>
      <c r="E31" s="203"/>
      <c r="F31" s="58" t="str">
        <f t="shared" si="0"/>
        <v>是</v>
      </c>
    </row>
    <row r="32" ht="37.5" customHeight="1" spans="1:6">
      <c r="A32" s="288">
        <v>23006</v>
      </c>
      <c r="B32" s="289" t="s">
        <v>169</v>
      </c>
      <c r="C32" s="280">
        <v>3555</v>
      </c>
      <c r="D32" s="280">
        <v>3600</v>
      </c>
      <c r="E32" s="209">
        <f t="shared" ref="E32:E35" si="2">IF(C32&lt;&gt;0,IF((D32/C32-1)&lt;-30%,"",IF((D32/C32-1)&gt;150%,"",D32/C32-1)),"")</f>
        <v>0.0126582278481013</v>
      </c>
      <c r="F32" s="58" t="str">
        <f t="shared" si="0"/>
        <v>是</v>
      </c>
    </row>
    <row r="33" ht="36" customHeight="1" spans="1:6">
      <c r="A33" s="278">
        <v>23008</v>
      </c>
      <c r="B33" s="289" t="s">
        <v>170</v>
      </c>
      <c r="C33" s="280"/>
      <c r="D33" s="280"/>
      <c r="E33" s="290" t="str">
        <f t="shared" si="2"/>
        <v/>
      </c>
      <c r="F33" s="58" t="str">
        <f t="shared" si="0"/>
        <v>否</v>
      </c>
    </row>
    <row r="34" ht="37.5" customHeight="1" spans="1:7">
      <c r="A34" s="291">
        <v>23015</v>
      </c>
      <c r="B34" s="292" t="s">
        <v>171</v>
      </c>
      <c r="C34" s="280">
        <v>137</v>
      </c>
      <c r="D34" s="280"/>
      <c r="E34" s="290" t="str">
        <f t="shared" si="2"/>
        <v/>
      </c>
      <c r="F34" s="58" t="str">
        <f t="shared" si="0"/>
        <v>是</v>
      </c>
      <c r="G34" s="293"/>
    </row>
    <row r="35" s="272" customFormat="1" ht="36" customHeight="1" spans="1:6">
      <c r="A35" s="291">
        <v>23016</v>
      </c>
      <c r="B35" s="292" t="s">
        <v>172</v>
      </c>
      <c r="C35" s="280"/>
      <c r="D35" s="280"/>
      <c r="E35" s="294" t="str">
        <f t="shared" si="2"/>
        <v/>
      </c>
      <c r="F35" s="58" t="str">
        <f t="shared" si="0"/>
        <v>否</v>
      </c>
    </row>
    <row r="36" s="272" customFormat="1" ht="37.5" customHeight="1" spans="1:6">
      <c r="A36" s="286">
        <v>231</v>
      </c>
      <c r="B36" s="295" t="s">
        <v>173</v>
      </c>
      <c r="C36" s="284">
        <v>8306</v>
      </c>
      <c r="D36" s="284">
        <v>1970</v>
      </c>
      <c r="E36" s="294"/>
      <c r="F36" s="58" t="str">
        <f t="shared" si="0"/>
        <v>是</v>
      </c>
    </row>
    <row r="37" s="272" customFormat="1" ht="37.5" customHeight="1" spans="1:6">
      <c r="A37" s="286">
        <v>23009</v>
      </c>
      <c r="B37" s="296" t="s">
        <v>174</v>
      </c>
      <c r="C37" s="284">
        <v>820</v>
      </c>
      <c r="D37" s="284"/>
      <c r="E37" s="285" t="str">
        <f t="shared" ref="E37" si="3">IF(C37&lt;&gt;0,IF((D37/C37-1)&lt;-30%,"",IF((D37/C37-1)&gt;150%,"",D37/C37-1)),"")</f>
        <v/>
      </c>
      <c r="F37" s="58" t="str">
        <f t="shared" si="0"/>
        <v>是</v>
      </c>
    </row>
    <row r="38" ht="37.5" customHeight="1" spans="1:7">
      <c r="A38" s="282"/>
      <c r="B38" s="297" t="s">
        <v>175</v>
      </c>
      <c r="C38" s="284">
        <f>SUM(C30:C31,C36:C37)</f>
        <v>173466</v>
      </c>
      <c r="D38" s="284">
        <f>SUM(D30:D31,D36:D37)</f>
        <v>171037</v>
      </c>
      <c r="E38" s="285"/>
      <c r="F38" s="58" t="str">
        <f t="shared" si="0"/>
        <v>是</v>
      </c>
      <c r="G38" s="298"/>
    </row>
    <row r="39" spans="4:4">
      <c r="D39" s="270"/>
    </row>
    <row r="41" spans="4:4">
      <c r="D41" s="270"/>
    </row>
    <row r="43" spans="4:4">
      <c r="D43" s="270"/>
    </row>
    <row r="44" spans="4:4">
      <c r="D44" s="270"/>
    </row>
    <row r="46" spans="4:4">
      <c r="D46" s="270"/>
    </row>
    <row r="47" spans="4:4">
      <c r="D47" s="270"/>
    </row>
    <row r="48" spans="4:4">
      <c r="D48" s="270"/>
    </row>
    <row r="49" spans="4:4">
      <c r="D49" s="270"/>
    </row>
    <row r="51" spans="4:4">
      <c r="D51" s="270"/>
    </row>
  </sheetData>
  <mergeCells count="1">
    <mergeCell ref="B1:E1"/>
  </mergeCells>
  <conditionalFormatting sqref="E30">
    <cfRule type="cellIs" dxfId="2" priority="21" stopIfTrue="1" operator="lessThan">
      <formula>0</formula>
    </cfRule>
    <cfRule type="cellIs" dxfId="2" priority="22" stopIfTrue="1" operator="lessThan">
      <formula>0</formula>
    </cfRule>
  </conditionalFormatting>
  <conditionalFormatting sqref="C34">
    <cfRule type="expression" dxfId="1" priority="14" stopIfTrue="1">
      <formula>"len($A:$A)=3"</formula>
    </cfRule>
  </conditionalFormatting>
  <conditionalFormatting sqref="D37:E37">
    <cfRule type="cellIs" dxfId="2" priority="1" stopIfTrue="1" operator="lessThan">
      <formula>0</formula>
    </cfRule>
    <cfRule type="cellIs" dxfId="0" priority="2" stopIfTrue="1" operator="greaterThan">
      <formula>5</formula>
    </cfRule>
  </conditionalFormatting>
  <conditionalFormatting sqref="F4:F39">
    <cfRule type="cellIs" dxfId="2" priority="11" stopIfTrue="1" operator="lessThan">
      <formula>0</formula>
    </cfRule>
  </conditionalFormatting>
  <conditionalFormatting sqref="E2 E31 D32:E32 E38 D39:E44">
    <cfRule type="cellIs" dxfId="0" priority="27" stopIfTrue="1" operator="lessThanOrEqual">
      <formula>-1</formula>
    </cfRule>
  </conditionalFormatting>
  <conditionalFormatting sqref="D33:E34">
    <cfRule type="cellIs" dxfId="2" priority="29" stopIfTrue="1" operator="lessThan">
      <formula>0</formula>
    </cfRule>
    <cfRule type="cellIs" dxfId="0" priority="30" stopIfTrue="1" operator="greaterThan">
      <formula>5</formula>
    </cfRule>
  </conditionalFormatting>
  <conditionalFormatting sqref="A34:B35">
    <cfRule type="expression" dxfId="1" priority="9" stopIfTrue="1">
      <formula>"len($A:$A)=3"</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FF00"/>
  </sheetPr>
  <dimension ref="A1:G1342"/>
  <sheetViews>
    <sheetView showZeros="0" view="pageBreakPreview" zoomScale="85" zoomScaleNormal="100" workbookViewId="0">
      <pane ySplit="3" topLeftCell="A1324" activePane="bottomLeft" state="frozen"/>
      <selection/>
      <selection pane="bottomLeft" activeCell="D246" sqref="D246"/>
    </sheetView>
  </sheetViews>
  <sheetFormatPr defaultColWidth="9" defaultRowHeight="15.6" outlineLevelCol="6"/>
  <cols>
    <col min="1" max="1" width="23.5" style="186" customWidth="1"/>
    <col min="2" max="2" width="32" style="186" customWidth="1"/>
    <col min="3" max="3" width="16.75" style="233" customWidth="1"/>
    <col min="4" max="4" width="16.75" style="234" customWidth="1"/>
    <col min="5" max="5" width="16.75" style="233" customWidth="1"/>
    <col min="6" max="6" width="4.37962962962963" style="186" customWidth="1"/>
    <col min="7" max="7" width="9" style="186" customWidth="1"/>
    <col min="8" max="16384" width="9" style="186"/>
  </cols>
  <sheetData>
    <row r="1" s="86" customFormat="1" ht="45" customHeight="1" spans="2:5">
      <c r="B1" s="187" t="str">
        <f>YEAR(封面!$B$7)&amp;"年永仁县一般公共预算支出情况表"</f>
        <v>2021年永仁县一般公共预算支出情况表</v>
      </c>
      <c r="C1" s="187"/>
      <c r="D1" s="235"/>
      <c r="E1" s="187"/>
    </row>
    <row r="2" s="86" customFormat="1" ht="20.1" customHeight="1" spans="1:5">
      <c r="A2" s="188"/>
      <c r="B2" s="236" t="s">
        <v>1610</v>
      </c>
      <c r="C2" s="189"/>
      <c r="D2" s="237"/>
      <c r="E2" s="238" t="s">
        <v>7</v>
      </c>
    </row>
    <row r="3" s="230" customFormat="1" ht="45" customHeight="1" spans="1:7">
      <c r="A3" s="239" t="s">
        <v>8</v>
      </c>
      <c r="B3" s="240" t="s">
        <v>9</v>
      </c>
      <c r="C3" s="10" t="str">
        <f>YEAR(封面!$B$7)-1&amp;"年执行数"</f>
        <v>2020年执行数</v>
      </c>
      <c r="D3" s="241" t="str">
        <f>YEAR(封面!$B$7)&amp;"年预算数"</f>
        <v>2021年预算数</v>
      </c>
      <c r="E3" s="240" t="s">
        <v>1606</v>
      </c>
      <c r="F3" s="242" t="s">
        <v>11</v>
      </c>
      <c r="G3" s="230" t="s">
        <v>177</v>
      </c>
    </row>
    <row r="4" ht="36" customHeight="1" spans="1:7">
      <c r="A4" s="243" t="s">
        <v>118</v>
      </c>
      <c r="B4" s="244" t="s">
        <v>1609</v>
      </c>
      <c r="C4" s="245">
        <f>SUM(C5,C17,C26,C37,C48,C59,C70,C83,C92,C105,C115,C124,C135,C148,C155,C163,C169,C176,C183,C190,C197,C204,C212,C218,C224,C231,C246)</f>
        <v>18358</v>
      </c>
      <c r="D4" s="246">
        <f>SUM(D5,D17,D26,D37,D48,D59,D70,D83,D92,D105,D115,D124,D135,D148,D155,D163,D169,D176,D183,D190,D197,D204,D212,D218,D224,D231,D246)</f>
        <v>28696</v>
      </c>
      <c r="E4" s="247">
        <f t="shared" ref="E4:E67" si="0">IF(C4&lt;&gt;0,D4/C4-1,"")</f>
        <v>0.563133238914914</v>
      </c>
      <c r="F4" s="58" t="str">
        <f t="shared" ref="F4:F67" si="1">IF(LEN(A4)=3,"是",IF(B4&lt;&gt;"",IF(SUM(C4:D4)&lt;&gt;0,"是","否"),"是"))</f>
        <v>是</v>
      </c>
      <c r="G4" s="186" t="str">
        <f t="shared" ref="G4:G67" si="2">IF(LEN(A4)=3,"类",IF(LEN(A4)=5,"款","项"))</f>
        <v>类</v>
      </c>
    </row>
    <row r="5" ht="36" customHeight="1" spans="1:7">
      <c r="A5" s="248" t="s">
        <v>1611</v>
      </c>
      <c r="B5" s="249" t="s">
        <v>178</v>
      </c>
      <c r="C5" s="250">
        <f>SUM(C6:C16)</f>
        <v>725</v>
      </c>
      <c r="D5" s="251">
        <f>SUM(D6:D16)</f>
        <v>596</v>
      </c>
      <c r="E5" s="252">
        <f t="shared" si="0"/>
        <v>-0.177931034482759</v>
      </c>
      <c r="F5" s="58" t="str">
        <f t="shared" si="1"/>
        <v>是</v>
      </c>
      <c r="G5" s="186" t="str">
        <f t="shared" si="2"/>
        <v>款</v>
      </c>
    </row>
    <row r="6" ht="36" customHeight="1" spans="1:7">
      <c r="A6" s="248" t="s">
        <v>1612</v>
      </c>
      <c r="B6" s="249" t="s">
        <v>179</v>
      </c>
      <c r="C6" s="253">
        <v>625</v>
      </c>
      <c r="D6" s="254">
        <v>549</v>
      </c>
      <c r="E6" s="252">
        <f t="shared" si="0"/>
        <v>-0.1216</v>
      </c>
      <c r="F6" s="58" t="str">
        <f t="shared" si="1"/>
        <v>是</v>
      </c>
      <c r="G6" s="186" t="str">
        <f t="shared" si="2"/>
        <v>项</v>
      </c>
    </row>
    <row r="7" ht="36" customHeight="1" spans="1:7">
      <c r="A7" s="248" t="s">
        <v>1613</v>
      </c>
      <c r="B7" s="249" t="s">
        <v>180</v>
      </c>
      <c r="C7" s="253">
        <v>10</v>
      </c>
      <c r="D7" s="254">
        <v>7</v>
      </c>
      <c r="E7" s="252">
        <f t="shared" si="0"/>
        <v>-0.3</v>
      </c>
      <c r="F7" s="58" t="str">
        <f t="shared" si="1"/>
        <v>是</v>
      </c>
      <c r="G7" s="186" t="str">
        <f t="shared" si="2"/>
        <v>项</v>
      </c>
    </row>
    <row r="8" ht="36" customHeight="1" spans="1:7">
      <c r="A8" s="248" t="s">
        <v>1614</v>
      </c>
      <c r="B8" s="249" t="s">
        <v>181</v>
      </c>
      <c r="C8" s="253">
        <v>0</v>
      </c>
      <c r="D8" s="254">
        <v>0</v>
      </c>
      <c r="E8" s="252" t="str">
        <f t="shared" si="0"/>
        <v/>
      </c>
      <c r="F8" s="58" t="str">
        <f t="shared" si="1"/>
        <v>否</v>
      </c>
      <c r="G8" s="186" t="str">
        <f t="shared" si="2"/>
        <v>项</v>
      </c>
    </row>
    <row r="9" ht="36" customHeight="1" spans="1:7">
      <c r="A9" s="248" t="s">
        <v>1615</v>
      </c>
      <c r="B9" s="249" t="s">
        <v>182</v>
      </c>
      <c r="C9" s="253">
        <v>16</v>
      </c>
      <c r="D9" s="254">
        <v>16</v>
      </c>
      <c r="E9" s="252">
        <f t="shared" si="0"/>
        <v>0</v>
      </c>
      <c r="F9" s="58" t="str">
        <f t="shared" si="1"/>
        <v>是</v>
      </c>
      <c r="G9" s="186" t="str">
        <f t="shared" si="2"/>
        <v>项</v>
      </c>
    </row>
    <row r="10" ht="36" customHeight="1" spans="1:7">
      <c r="A10" s="248" t="s">
        <v>1616</v>
      </c>
      <c r="B10" s="249" t="s">
        <v>183</v>
      </c>
      <c r="C10" s="253">
        <v>0</v>
      </c>
      <c r="D10" s="254">
        <v>0</v>
      </c>
      <c r="E10" s="252" t="str">
        <f t="shared" si="0"/>
        <v/>
      </c>
      <c r="F10" s="58" t="str">
        <f t="shared" si="1"/>
        <v>否</v>
      </c>
      <c r="G10" s="186" t="str">
        <f t="shared" si="2"/>
        <v>项</v>
      </c>
    </row>
    <row r="11" ht="36" customHeight="1" spans="1:7">
      <c r="A11" s="248" t="s">
        <v>1617</v>
      </c>
      <c r="B11" s="249" t="s">
        <v>184</v>
      </c>
      <c r="C11" s="253">
        <v>0</v>
      </c>
      <c r="D11" s="254">
        <v>0</v>
      </c>
      <c r="E11" s="252" t="str">
        <f t="shared" si="0"/>
        <v/>
      </c>
      <c r="F11" s="58" t="str">
        <f t="shared" si="1"/>
        <v>否</v>
      </c>
      <c r="G11" s="186" t="str">
        <f t="shared" si="2"/>
        <v>项</v>
      </c>
    </row>
    <row r="12" ht="36" customHeight="1" spans="1:7">
      <c r="A12" s="248" t="s">
        <v>1618</v>
      </c>
      <c r="B12" s="249" t="s">
        <v>185</v>
      </c>
      <c r="C12" s="253">
        <v>0</v>
      </c>
      <c r="D12" s="254">
        <v>0</v>
      </c>
      <c r="E12" s="252" t="str">
        <f t="shared" si="0"/>
        <v/>
      </c>
      <c r="F12" s="58" t="str">
        <f t="shared" si="1"/>
        <v>否</v>
      </c>
      <c r="G12" s="186" t="str">
        <f t="shared" si="2"/>
        <v>项</v>
      </c>
    </row>
    <row r="13" ht="36" customHeight="1" spans="1:7">
      <c r="A13" s="248" t="s">
        <v>1619</v>
      </c>
      <c r="B13" s="249" t="s">
        <v>186</v>
      </c>
      <c r="C13" s="253">
        <v>69</v>
      </c>
      <c r="D13" s="254">
        <v>24</v>
      </c>
      <c r="E13" s="252">
        <f t="shared" si="0"/>
        <v>-0.652173913043478</v>
      </c>
      <c r="F13" s="58" t="str">
        <f t="shared" si="1"/>
        <v>是</v>
      </c>
      <c r="G13" s="186" t="str">
        <f t="shared" si="2"/>
        <v>项</v>
      </c>
    </row>
    <row r="14" ht="36" customHeight="1" spans="1:7">
      <c r="A14" s="248" t="s">
        <v>1620</v>
      </c>
      <c r="B14" s="249" t="s">
        <v>187</v>
      </c>
      <c r="C14" s="253">
        <v>0</v>
      </c>
      <c r="D14" s="254">
        <v>0</v>
      </c>
      <c r="E14" s="252" t="str">
        <f t="shared" si="0"/>
        <v/>
      </c>
      <c r="F14" s="58" t="str">
        <f t="shared" si="1"/>
        <v>否</v>
      </c>
      <c r="G14" s="186" t="str">
        <f t="shared" si="2"/>
        <v>项</v>
      </c>
    </row>
    <row r="15" ht="36" customHeight="1" spans="1:7">
      <c r="A15" s="248" t="s">
        <v>1621</v>
      </c>
      <c r="B15" s="249" t="s">
        <v>188</v>
      </c>
      <c r="C15" s="253">
        <v>0</v>
      </c>
      <c r="D15" s="254">
        <v>0</v>
      </c>
      <c r="E15" s="252" t="str">
        <f t="shared" si="0"/>
        <v/>
      </c>
      <c r="F15" s="58" t="str">
        <f t="shared" si="1"/>
        <v>否</v>
      </c>
      <c r="G15" s="186" t="str">
        <f t="shared" si="2"/>
        <v>项</v>
      </c>
    </row>
    <row r="16" ht="36" customHeight="1" spans="1:7">
      <c r="A16" s="248" t="s">
        <v>1622</v>
      </c>
      <c r="B16" s="249" t="s">
        <v>189</v>
      </c>
      <c r="C16" s="253">
        <v>5</v>
      </c>
      <c r="D16" s="254">
        <v>0</v>
      </c>
      <c r="E16" s="252">
        <f t="shared" si="0"/>
        <v>-1</v>
      </c>
      <c r="F16" s="58" t="str">
        <f t="shared" si="1"/>
        <v>是</v>
      </c>
      <c r="G16" s="186" t="str">
        <f t="shared" si="2"/>
        <v>项</v>
      </c>
    </row>
    <row r="17" ht="36" customHeight="1" spans="1:7">
      <c r="A17" s="248" t="s">
        <v>1623</v>
      </c>
      <c r="B17" s="249" t="s">
        <v>190</v>
      </c>
      <c r="C17" s="250">
        <f>SUM(C18:C25)</f>
        <v>656</v>
      </c>
      <c r="D17" s="251">
        <f>SUM(D18:D25)</f>
        <v>546</v>
      </c>
      <c r="E17" s="252">
        <f t="shared" si="0"/>
        <v>-0.167682926829268</v>
      </c>
      <c r="F17" s="58" t="str">
        <f t="shared" si="1"/>
        <v>是</v>
      </c>
      <c r="G17" s="186" t="str">
        <f t="shared" si="2"/>
        <v>款</v>
      </c>
    </row>
    <row r="18" ht="36" customHeight="1" spans="1:7">
      <c r="A18" s="248" t="s">
        <v>1624</v>
      </c>
      <c r="B18" s="249" t="s">
        <v>179</v>
      </c>
      <c r="C18" s="253">
        <v>587</v>
      </c>
      <c r="D18" s="254">
        <v>532</v>
      </c>
      <c r="E18" s="252">
        <f t="shared" si="0"/>
        <v>-0.0936967632027257</v>
      </c>
      <c r="F18" s="58" t="str">
        <f t="shared" si="1"/>
        <v>是</v>
      </c>
      <c r="G18" s="186" t="str">
        <f t="shared" si="2"/>
        <v>项</v>
      </c>
    </row>
    <row r="19" ht="36" customHeight="1" spans="1:7">
      <c r="A19" s="248" t="s">
        <v>1625</v>
      </c>
      <c r="B19" s="249" t="s">
        <v>180</v>
      </c>
      <c r="C19" s="253">
        <v>48</v>
      </c>
      <c r="D19" s="254">
        <v>0</v>
      </c>
      <c r="E19" s="252">
        <f t="shared" si="0"/>
        <v>-1</v>
      </c>
      <c r="F19" s="58" t="str">
        <f t="shared" si="1"/>
        <v>是</v>
      </c>
      <c r="G19" s="186" t="str">
        <f t="shared" si="2"/>
        <v>项</v>
      </c>
    </row>
    <row r="20" ht="36" customHeight="1" spans="1:7">
      <c r="A20" s="248" t="s">
        <v>1626</v>
      </c>
      <c r="B20" s="249" t="s">
        <v>181</v>
      </c>
      <c r="C20" s="253">
        <v>0</v>
      </c>
      <c r="D20" s="254">
        <v>0</v>
      </c>
      <c r="E20" s="252" t="str">
        <f t="shared" si="0"/>
        <v/>
      </c>
      <c r="F20" s="58" t="str">
        <f t="shared" si="1"/>
        <v>否</v>
      </c>
      <c r="G20" s="186" t="str">
        <f t="shared" si="2"/>
        <v>项</v>
      </c>
    </row>
    <row r="21" ht="36" customHeight="1" spans="1:7">
      <c r="A21" s="248" t="s">
        <v>1627</v>
      </c>
      <c r="B21" s="249" t="s">
        <v>191</v>
      </c>
      <c r="C21" s="253">
        <v>18</v>
      </c>
      <c r="D21" s="254">
        <v>14</v>
      </c>
      <c r="E21" s="252">
        <f t="shared" si="0"/>
        <v>-0.222222222222222</v>
      </c>
      <c r="F21" s="58" t="str">
        <f t="shared" si="1"/>
        <v>是</v>
      </c>
      <c r="G21" s="186" t="str">
        <f t="shared" si="2"/>
        <v>项</v>
      </c>
    </row>
    <row r="22" ht="36" customHeight="1" spans="1:7">
      <c r="A22" s="248" t="s">
        <v>1628</v>
      </c>
      <c r="B22" s="249" t="s">
        <v>192</v>
      </c>
      <c r="C22" s="253">
        <v>3</v>
      </c>
      <c r="D22" s="254">
        <v>0</v>
      </c>
      <c r="E22" s="252">
        <f t="shared" si="0"/>
        <v>-1</v>
      </c>
      <c r="F22" s="58" t="str">
        <f t="shared" si="1"/>
        <v>是</v>
      </c>
      <c r="G22" s="186" t="str">
        <f t="shared" si="2"/>
        <v>项</v>
      </c>
    </row>
    <row r="23" ht="36" customHeight="1" spans="1:7">
      <c r="A23" s="248" t="s">
        <v>1629</v>
      </c>
      <c r="B23" s="249" t="s">
        <v>193</v>
      </c>
      <c r="C23" s="253">
        <v>0</v>
      </c>
      <c r="D23" s="254">
        <v>0</v>
      </c>
      <c r="E23" s="252" t="str">
        <f t="shared" si="0"/>
        <v/>
      </c>
      <c r="F23" s="58" t="str">
        <f t="shared" si="1"/>
        <v>否</v>
      </c>
      <c r="G23" s="186" t="str">
        <f t="shared" si="2"/>
        <v>项</v>
      </c>
    </row>
    <row r="24" ht="36" customHeight="1" spans="1:7">
      <c r="A24" s="248" t="s">
        <v>1630</v>
      </c>
      <c r="B24" s="249" t="s">
        <v>188</v>
      </c>
      <c r="C24" s="253">
        <v>0</v>
      </c>
      <c r="D24" s="254">
        <v>0</v>
      </c>
      <c r="E24" s="252" t="str">
        <f t="shared" si="0"/>
        <v/>
      </c>
      <c r="F24" s="58" t="str">
        <f t="shared" si="1"/>
        <v>否</v>
      </c>
      <c r="G24" s="186" t="str">
        <f t="shared" si="2"/>
        <v>项</v>
      </c>
    </row>
    <row r="25" ht="36" customHeight="1" spans="1:7">
      <c r="A25" s="248" t="s">
        <v>1631</v>
      </c>
      <c r="B25" s="249" t="s">
        <v>194</v>
      </c>
      <c r="C25" s="253">
        <v>0</v>
      </c>
      <c r="D25" s="254">
        <v>0</v>
      </c>
      <c r="E25" s="252" t="str">
        <f t="shared" si="0"/>
        <v/>
      </c>
      <c r="F25" s="58" t="str">
        <f t="shared" si="1"/>
        <v>否</v>
      </c>
      <c r="G25" s="186" t="str">
        <f t="shared" si="2"/>
        <v>项</v>
      </c>
    </row>
    <row r="26" ht="36" customHeight="1" spans="1:7">
      <c r="A26" s="248" t="s">
        <v>1632</v>
      </c>
      <c r="B26" s="249" t="s">
        <v>1633</v>
      </c>
      <c r="C26" s="250">
        <f>SUM(C27:C36)</f>
        <v>8065</v>
      </c>
      <c r="D26" s="251">
        <f>SUM(D27:D36)</f>
        <v>11042</v>
      </c>
      <c r="E26" s="252">
        <f t="shared" si="0"/>
        <v>0.369125852448853</v>
      </c>
      <c r="F26" s="58" t="str">
        <f t="shared" si="1"/>
        <v>是</v>
      </c>
      <c r="G26" s="186" t="str">
        <f t="shared" si="2"/>
        <v>款</v>
      </c>
    </row>
    <row r="27" ht="36" customHeight="1" spans="1:7">
      <c r="A27" s="248" t="s">
        <v>1634</v>
      </c>
      <c r="B27" s="249" t="s">
        <v>179</v>
      </c>
      <c r="C27" s="253">
        <v>5161</v>
      </c>
      <c r="D27" s="254">
        <v>6864</v>
      </c>
      <c r="E27" s="252">
        <f t="shared" si="0"/>
        <v>0.329974811083123</v>
      </c>
      <c r="F27" s="58" t="str">
        <f t="shared" si="1"/>
        <v>是</v>
      </c>
      <c r="G27" s="186" t="str">
        <f t="shared" si="2"/>
        <v>项</v>
      </c>
    </row>
    <row r="28" ht="36" customHeight="1" spans="1:7">
      <c r="A28" s="248" t="s">
        <v>1635</v>
      </c>
      <c r="B28" s="249" t="s">
        <v>180</v>
      </c>
      <c r="C28" s="253">
        <v>2277</v>
      </c>
      <c r="D28" s="254">
        <v>3823</v>
      </c>
      <c r="E28" s="252">
        <f t="shared" si="0"/>
        <v>0.678963548528766</v>
      </c>
      <c r="F28" s="58" t="str">
        <f t="shared" si="1"/>
        <v>是</v>
      </c>
      <c r="G28" s="186" t="str">
        <f t="shared" si="2"/>
        <v>项</v>
      </c>
    </row>
    <row r="29" ht="36" customHeight="1" spans="1:7">
      <c r="A29" s="248" t="s">
        <v>1636</v>
      </c>
      <c r="B29" s="249" t="s">
        <v>181</v>
      </c>
      <c r="C29" s="253">
        <v>0</v>
      </c>
      <c r="D29" s="254">
        <v>0</v>
      </c>
      <c r="E29" s="252" t="str">
        <f t="shared" si="0"/>
        <v/>
      </c>
      <c r="F29" s="58" t="str">
        <f t="shared" si="1"/>
        <v>否</v>
      </c>
      <c r="G29" s="186" t="str">
        <f t="shared" si="2"/>
        <v>项</v>
      </c>
    </row>
    <row r="30" ht="36" customHeight="1" spans="1:7">
      <c r="A30" s="248" t="s">
        <v>1637</v>
      </c>
      <c r="B30" s="249" t="s">
        <v>196</v>
      </c>
      <c r="C30" s="253">
        <v>0</v>
      </c>
      <c r="D30" s="254">
        <v>0</v>
      </c>
      <c r="E30" s="252" t="str">
        <f t="shared" si="0"/>
        <v/>
      </c>
      <c r="F30" s="58" t="str">
        <f t="shared" si="1"/>
        <v>否</v>
      </c>
      <c r="G30" s="186" t="str">
        <f t="shared" si="2"/>
        <v>项</v>
      </c>
    </row>
    <row r="31" ht="36" customHeight="1" spans="1:7">
      <c r="A31" s="248" t="s">
        <v>1638</v>
      </c>
      <c r="B31" s="249" t="s">
        <v>1639</v>
      </c>
      <c r="C31" s="253">
        <v>0</v>
      </c>
      <c r="D31" s="254">
        <v>0</v>
      </c>
      <c r="E31" s="252" t="str">
        <f t="shared" si="0"/>
        <v/>
      </c>
      <c r="F31" s="58" t="str">
        <f t="shared" si="1"/>
        <v>否</v>
      </c>
      <c r="G31" s="186" t="str">
        <f t="shared" si="2"/>
        <v>项</v>
      </c>
    </row>
    <row r="32" ht="36" customHeight="1" spans="1:7">
      <c r="A32" s="248" t="s">
        <v>1640</v>
      </c>
      <c r="B32" s="249" t="s">
        <v>198</v>
      </c>
      <c r="C32" s="253">
        <v>0</v>
      </c>
      <c r="D32" s="254">
        <v>0</v>
      </c>
      <c r="E32" s="252" t="str">
        <f t="shared" si="0"/>
        <v/>
      </c>
      <c r="F32" s="58" t="str">
        <f t="shared" si="1"/>
        <v>否</v>
      </c>
      <c r="G32" s="186" t="str">
        <f t="shared" si="2"/>
        <v>项</v>
      </c>
    </row>
    <row r="33" ht="36" customHeight="1" spans="1:7">
      <c r="A33" s="248" t="s">
        <v>1641</v>
      </c>
      <c r="B33" s="249" t="s">
        <v>199</v>
      </c>
      <c r="C33" s="253">
        <v>32</v>
      </c>
      <c r="D33" s="254">
        <v>36</v>
      </c>
      <c r="E33" s="252">
        <f t="shared" si="0"/>
        <v>0.125</v>
      </c>
      <c r="F33" s="58" t="str">
        <f t="shared" si="1"/>
        <v>是</v>
      </c>
      <c r="G33" s="186" t="str">
        <f t="shared" si="2"/>
        <v>项</v>
      </c>
    </row>
    <row r="34" ht="36" customHeight="1" spans="1:7">
      <c r="A34" s="248" t="s">
        <v>1642</v>
      </c>
      <c r="B34" s="249" t="s">
        <v>200</v>
      </c>
      <c r="C34" s="253">
        <v>0</v>
      </c>
      <c r="D34" s="254">
        <v>0</v>
      </c>
      <c r="E34" s="252" t="str">
        <f t="shared" si="0"/>
        <v/>
      </c>
      <c r="F34" s="58" t="str">
        <f t="shared" si="1"/>
        <v>否</v>
      </c>
      <c r="G34" s="186" t="str">
        <f t="shared" si="2"/>
        <v>项</v>
      </c>
    </row>
    <row r="35" ht="36" customHeight="1" spans="1:7">
      <c r="A35" s="248" t="s">
        <v>1643</v>
      </c>
      <c r="B35" s="249" t="s">
        <v>188</v>
      </c>
      <c r="C35" s="253">
        <v>593</v>
      </c>
      <c r="D35" s="254">
        <v>317</v>
      </c>
      <c r="E35" s="252">
        <f t="shared" si="0"/>
        <v>-0.465430016863406</v>
      </c>
      <c r="F35" s="58" t="str">
        <f t="shared" si="1"/>
        <v>是</v>
      </c>
      <c r="G35" s="186" t="str">
        <f t="shared" si="2"/>
        <v>项</v>
      </c>
    </row>
    <row r="36" ht="36" customHeight="1" spans="1:7">
      <c r="A36" s="255" t="s">
        <v>1644</v>
      </c>
      <c r="B36" s="249" t="s">
        <v>201</v>
      </c>
      <c r="C36" s="253">
        <v>2</v>
      </c>
      <c r="D36" s="254">
        <v>2</v>
      </c>
      <c r="E36" s="252">
        <f t="shared" si="0"/>
        <v>0</v>
      </c>
      <c r="F36" s="58" t="str">
        <f t="shared" si="1"/>
        <v>是</v>
      </c>
      <c r="G36" s="186" t="str">
        <f t="shared" si="2"/>
        <v>项</v>
      </c>
    </row>
    <row r="37" ht="36" customHeight="1" spans="1:7">
      <c r="A37" s="248" t="s">
        <v>1645</v>
      </c>
      <c r="B37" s="249" t="s">
        <v>202</v>
      </c>
      <c r="C37" s="250">
        <f>SUM(C38:C47)</f>
        <v>864</v>
      </c>
      <c r="D37" s="251">
        <f>SUM(D38:D47)</f>
        <v>437</v>
      </c>
      <c r="E37" s="252">
        <f t="shared" si="0"/>
        <v>-0.494212962962963</v>
      </c>
      <c r="F37" s="58" t="str">
        <f t="shared" si="1"/>
        <v>是</v>
      </c>
      <c r="G37" s="186" t="str">
        <f t="shared" si="2"/>
        <v>款</v>
      </c>
    </row>
    <row r="38" ht="36" customHeight="1" spans="1:7">
      <c r="A38" s="248" t="s">
        <v>1646</v>
      </c>
      <c r="B38" s="249" t="s">
        <v>179</v>
      </c>
      <c r="C38" s="253">
        <v>442</v>
      </c>
      <c r="D38" s="254">
        <v>411</v>
      </c>
      <c r="E38" s="252">
        <f t="shared" si="0"/>
        <v>-0.0701357466063348</v>
      </c>
      <c r="F38" s="58" t="str">
        <f t="shared" si="1"/>
        <v>是</v>
      </c>
      <c r="G38" s="186" t="str">
        <f t="shared" si="2"/>
        <v>项</v>
      </c>
    </row>
    <row r="39" ht="36" customHeight="1" spans="1:7">
      <c r="A39" s="248" t="s">
        <v>1647</v>
      </c>
      <c r="B39" s="249" t="s">
        <v>180</v>
      </c>
      <c r="C39" s="253">
        <v>422</v>
      </c>
      <c r="D39" s="254">
        <v>26</v>
      </c>
      <c r="E39" s="252">
        <f t="shared" si="0"/>
        <v>-0.938388625592417</v>
      </c>
      <c r="F39" s="58" t="str">
        <f t="shared" si="1"/>
        <v>是</v>
      </c>
      <c r="G39" s="186" t="str">
        <f t="shared" si="2"/>
        <v>项</v>
      </c>
    </row>
    <row r="40" ht="36" customHeight="1" spans="1:7">
      <c r="A40" s="248" t="s">
        <v>1648</v>
      </c>
      <c r="B40" s="249" t="s">
        <v>181</v>
      </c>
      <c r="C40" s="253">
        <v>0</v>
      </c>
      <c r="D40" s="254">
        <v>0</v>
      </c>
      <c r="E40" s="252" t="str">
        <f t="shared" si="0"/>
        <v/>
      </c>
      <c r="F40" s="58" t="str">
        <f t="shared" si="1"/>
        <v>否</v>
      </c>
      <c r="G40" s="186" t="str">
        <f t="shared" si="2"/>
        <v>项</v>
      </c>
    </row>
    <row r="41" ht="36" customHeight="1" spans="1:7">
      <c r="A41" s="248" t="s">
        <v>1649</v>
      </c>
      <c r="B41" s="249" t="s">
        <v>203</v>
      </c>
      <c r="C41" s="250">
        <v>0</v>
      </c>
      <c r="D41" s="254">
        <v>0</v>
      </c>
      <c r="E41" s="252" t="str">
        <f t="shared" si="0"/>
        <v/>
      </c>
      <c r="F41" s="58" t="str">
        <f t="shared" si="1"/>
        <v>否</v>
      </c>
      <c r="G41" s="186" t="str">
        <f t="shared" si="2"/>
        <v>项</v>
      </c>
    </row>
    <row r="42" ht="36" customHeight="1" spans="1:7">
      <c r="A42" s="248" t="s">
        <v>1650</v>
      </c>
      <c r="B42" s="249" t="s">
        <v>204</v>
      </c>
      <c r="C42" s="250">
        <v>0</v>
      </c>
      <c r="D42" s="254">
        <v>0</v>
      </c>
      <c r="E42" s="252" t="str">
        <f t="shared" si="0"/>
        <v/>
      </c>
      <c r="F42" s="58" t="str">
        <f t="shared" si="1"/>
        <v>否</v>
      </c>
      <c r="G42" s="186" t="str">
        <f t="shared" si="2"/>
        <v>项</v>
      </c>
    </row>
    <row r="43" ht="36" customHeight="1" spans="1:7">
      <c r="A43" s="248" t="s">
        <v>1651</v>
      </c>
      <c r="B43" s="249" t="s">
        <v>205</v>
      </c>
      <c r="C43" s="250">
        <v>0</v>
      </c>
      <c r="D43" s="254">
        <v>0</v>
      </c>
      <c r="E43" s="252" t="str">
        <f t="shared" si="0"/>
        <v/>
      </c>
      <c r="F43" s="58" t="str">
        <f t="shared" si="1"/>
        <v>否</v>
      </c>
      <c r="G43" s="186" t="str">
        <f t="shared" si="2"/>
        <v>项</v>
      </c>
    </row>
    <row r="44" ht="36" customHeight="1" spans="1:7">
      <c r="A44" s="248" t="s">
        <v>1652</v>
      </c>
      <c r="B44" s="249" t="s">
        <v>206</v>
      </c>
      <c r="C44" s="250">
        <v>0</v>
      </c>
      <c r="D44" s="254">
        <v>0</v>
      </c>
      <c r="E44" s="252" t="str">
        <f t="shared" si="0"/>
        <v/>
      </c>
      <c r="F44" s="58" t="str">
        <f t="shared" si="1"/>
        <v>否</v>
      </c>
      <c r="G44" s="186" t="str">
        <f t="shared" si="2"/>
        <v>项</v>
      </c>
    </row>
    <row r="45" ht="36" customHeight="1" spans="1:7">
      <c r="A45" s="248" t="s">
        <v>1653</v>
      </c>
      <c r="B45" s="249" t="s">
        <v>207</v>
      </c>
      <c r="C45" s="250">
        <v>0</v>
      </c>
      <c r="D45" s="254">
        <v>0</v>
      </c>
      <c r="E45" s="252" t="str">
        <f t="shared" si="0"/>
        <v/>
      </c>
      <c r="F45" s="58" t="str">
        <f t="shared" si="1"/>
        <v>否</v>
      </c>
      <c r="G45" s="186" t="str">
        <f t="shared" si="2"/>
        <v>项</v>
      </c>
    </row>
    <row r="46" ht="36" customHeight="1" spans="1:7">
      <c r="A46" s="248" t="s">
        <v>1654</v>
      </c>
      <c r="B46" s="249" t="s">
        <v>188</v>
      </c>
      <c r="C46" s="250">
        <v>0</v>
      </c>
      <c r="D46" s="254">
        <v>0</v>
      </c>
      <c r="E46" s="252" t="str">
        <f t="shared" si="0"/>
        <v/>
      </c>
      <c r="F46" s="58" t="str">
        <f t="shared" si="1"/>
        <v>否</v>
      </c>
      <c r="G46" s="186" t="str">
        <f t="shared" si="2"/>
        <v>项</v>
      </c>
    </row>
    <row r="47" ht="36" customHeight="1" spans="1:7">
      <c r="A47" s="248" t="s">
        <v>1655</v>
      </c>
      <c r="B47" s="249" t="s">
        <v>208</v>
      </c>
      <c r="C47" s="250">
        <v>0</v>
      </c>
      <c r="D47" s="254">
        <v>0</v>
      </c>
      <c r="E47" s="252" t="str">
        <f t="shared" si="0"/>
        <v/>
      </c>
      <c r="F47" s="58" t="str">
        <f t="shared" si="1"/>
        <v>否</v>
      </c>
      <c r="G47" s="186" t="str">
        <f t="shared" si="2"/>
        <v>项</v>
      </c>
    </row>
    <row r="48" ht="36" customHeight="1" spans="1:7">
      <c r="A48" s="248" t="s">
        <v>1656</v>
      </c>
      <c r="B48" s="249" t="s">
        <v>209</v>
      </c>
      <c r="C48" s="250">
        <f>SUM(C49:C58)</f>
        <v>514</v>
      </c>
      <c r="D48" s="251">
        <f>SUM(D49:D58)</f>
        <v>408</v>
      </c>
      <c r="E48" s="252">
        <f t="shared" si="0"/>
        <v>-0.206225680933852</v>
      </c>
      <c r="F48" s="58" t="str">
        <f t="shared" si="1"/>
        <v>是</v>
      </c>
      <c r="G48" s="186" t="str">
        <f t="shared" si="2"/>
        <v>款</v>
      </c>
    </row>
    <row r="49" ht="36" customHeight="1" spans="1:7">
      <c r="A49" s="248" t="s">
        <v>1657</v>
      </c>
      <c r="B49" s="249" t="s">
        <v>179</v>
      </c>
      <c r="C49" s="253">
        <v>137</v>
      </c>
      <c r="D49" s="254">
        <v>122</v>
      </c>
      <c r="E49" s="252">
        <f t="shared" si="0"/>
        <v>-0.10948905109489</v>
      </c>
      <c r="F49" s="58" t="str">
        <f t="shared" si="1"/>
        <v>是</v>
      </c>
      <c r="G49" s="186" t="str">
        <f t="shared" si="2"/>
        <v>项</v>
      </c>
    </row>
    <row r="50" ht="36" customHeight="1" spans="1:7">
      <c r="A50" s="248" t="s">
        <v>1658</v>
      </c>
      <c r="B50" s="249" t="s">
        <v>180</v>
      </c>
      <c r="C50" s="253">
        <v>53</v>
      </c>
      <c r="D50" s="254">
        <v>32</v>
      </c>
      <c r="E50" s="252">
        <f t="shared" si="0"/>
        <v>-0.39622641509434</v>
      </c>
      <c r="F50" s="58" t="str">
        <f t="shared" si="1"/>
        <v>是</v>
      </c>
      <c r="G50" s="186" t="str">
        <f t="shared" si="2"/>
        <v>项</v>
      </c>
    </row>
    <row r="51" ht="36" customHeight="1" spans="1:7">
      <c r="A51" s="248" t="s">
        <v>1659</v>
      </c>
      <c r="B51" s="249" t="s">
        <v>181</v>
      </c>
      <c r="C51" s="253">
        <v>0</v>
      </c>
      <c r="D51" s="254">
        <v>0</v>
      </c>
      <c r="E51" s="252" t="str">
        <f t="shared" si="0"/>
        <v/>
      </c>
      <c r="F51" s="58" t="str">
        <f t="shared" si="1"/>
        <v>否</v>
      </c>
      <c r="G51" s="186" t="str">
        <f t="shared" si="2"/>
        <v>项</v>
      </c>
    </row>
    <row r="52" ht="36" customHeight="1" spans="1:7">
      <c r="A52" s="248" t="s">
        <v>1660</v>
      </c>
      <c r="B52" s="249" t="s">
        <v>210</v>
      </c>
      <c r="C52" s="253">
        <v>0</v>
      </c>
      <c r="D52" s="254">
        <v>0</v>
      </c>
      <c r="E52" s="252" t="str">
        <f t="shared" si="0"/>
        <v/>
      </c>
      <c r="F52" s="58" t="str">
        <f t="shared" si="1"/>
        <v>否</v>
      </c>
      <c r="G52" s="186" t="str">
        <f t="shared" si="2"/>
        <v>项</v>
      </c>
    </row>
    <row r="53" ht="36" customHeight="1" spans="1:7">
      <c r="A53" s="248" t="s">
        <v>1661</v>
      </c>
      <c r="B53" s="249" t="s">
        <v>211</v>
      </c>
      <c r="C53" s="253">
        <v>0</v>
      </c>
      <c r="D53" s="254">
        <v>0</v>
      </c>
      <c r="E53" s="252" t="str">
        <f t="shared" si="0"/>
        <v/>
      </c>
      <c r="F53" s="58" t="str">
        <f t="shared" si="1"/>
        <v>否</v>
      </c>
      <c r="G53" s="186" t="str">
        <f t="shared" si="2"/>
        <v>项</v>
      </c>
    </row>
    <row r="54" ht="36" customHeight="1" spans="1:7">
      <c r="A54" s="248" t="s">
        <v>1662</v>
      </c>
      <c r="B54" s="249" t="s">
        <v>212</v>
      </c>
      <c r="C54" s="253">
        <v>0</v>
      </c>
      <c r="D54" s="254">
        <v>0</v>
      </c>
      <c r="E54" s="252" t="str">
        <f t="shared" si="0"/>
        <v/>
      </c>
      <c r="F54" s="58" t="str">
        <f t="shared" si="1"/>
        <v>否</v>
      </c>
      <c r="G54" s="186" t="str">
        <f t="shared" si="2"/>
        <v>项</v>
      </c>
    </row>
    <row r="55" ht="36" customHeight="1" spans="1:7">
      <c r="A55" s="248" t="s">
        <v>1663</v>
      </c>
      <c r="B55" s="249" t="s">
        <v>213</v>
      </c>
      <c r="C55" s="253">
        <v>260</v>
      </c>
      <c r="D55" s="254">
        <v>199</v>
      </c>
      <c r="E55" s="252">
        <f t="shared" si="0"/>
        <v>-0.234615384615385</v>
      </c>
      <c r="F55" s="58" t="str">
        <f t="shared" si="1"/>
        <v>是</v>
      </c>
      <c r="G55" s="186" t="str">
        <f t="shared" si="2"/>
        <v>项</v>
      </c>
    </row>
    <row r="56" ht="36" customHeight="1" spans="1:7">
      <c r="A56" s="248" t="s">
        <v>1664</v>
      </c>
      <c r="B56" s="249" t="s">
        <v>214</v>
      </c>
      <c r="C56" s="253">
        <v>0</v>
      </c>
      <c r="D56" s="254">
        <v>0</v>
      </c>
      <c r="E56" s="252" t="str">
        <f t="shared" si="0"/>
        <v/>
      </c>
      <c r="F56" s="58" t="str">
        <f t="shared" si="1"/>
        <v>否</v>
      </c>
      <c r="G56" s="186" t="str">
        <f t="shared" si="2"/>
        <v>项</v>
      </c>
    </row>
    <row r="57" ht="36" customHeight="1" spans="1:7">
      <c r="A57" s="248" t="s">
        <v>1665</v>
      </c>
      <c r="B57" s="249" t="s">
        <v>188</v>
      </c>
      <c r="C57" s="253">
        <v>64</v>
      </c>
      <c r="D57" s="254">
        <v>55</v>
      </c>
      <c r="E57" s="252">
        <f t="shared" si="0"/>
        <v>-0.140625</v>
      </c>
      <c r="F57" s="58" t="str">
        <f t="shared" si="1"/>
        <v>是</v>
      </c>
      <c r="G57" s="186" t="str">
        <f t="shared" si="2"/>
        <v>项</v>
      </c>
    </row>
    <row r="58" ht="36" customHeight="1" spans="1:7">
      <c r="A58" s="248" t="s">
        <v>1666</v>
      </c>
      <c r="B58" s="249" t="s">
        <v>215</v>
      </c>
      <c r="C58" s="253">
        <v>0</v>
      </c>
      <c r="D58" s="254">
        <v>0</v>
      </c>
      <c r="E58" s="252" t="str">
        <f t="shared" si="0"/>
        <v/>
      </c>
      <c r="F58" s="58" t="str">
        <f t="shared" si="1"/>
        <v>否</v>
      </c>
      <c r="G58" s="186" t="str">
        <f t="shared" si="2"/>
        <v>项</v>
      </c>
    </row>
    <row r="59" ht="36" customHeight="1" spans="1:7">
      <c r="A59" s="248" t="s">
        <v>1667</v>
      </c>
      <c r="B59" s="249" t="s">
        <v>216</v>
      </c>
      <c r="C59" s="250">
        <f>SUM(C60:C69)</f>
        <v>1050</v>
      </c>
      <c r="D59" s="251">
        <f>SUM(D60:D69)</f>
        <v>2359</v>
      </c>
      <c r="E59" s="252">
        <f t="shared" si="0"/>
        <v>1.24666666666667</v>
      </c>
      <c r="F59" s="58" t="str">
        <f t="shared" si="1"/>
        <v>是</v>
      </c>
      <c r="G59" s="186" t="str">
        <f t="shared" si="2"/>
        <v>款</v>
      </c>
    </row>
    <row r="60" ht="36" customHeight="1" spans="1:7">
      <c r="A60" s="248" t="s">
        <v>1668</v>
      </c>
      <c r="B60" s="249" t="s">
        <v>179</v>
      </c>
      <c r="C60" s="253">
        <v>805</v>
      </c>
      <c r="D60" s="254">
        <v>2240</v>
      </c>
      <c r="E60" s="252">
        <f t="shared" si="0"/>
        <v>1.78260869565217</v>
      </c>
      <c r="F60" s="58" t="str">
        <f t="shared" si="1"/>
        <v>是</v>
      </c>
      <c r="G60" s="186" t="str">
        <f t="shared" si="2"/>
        <v>项</v>
      </c>
    </row>
    <row r="61" ht="36" customHeight="1" spans="1:7">
      <c r="A61" s="248" t="s">
        <v>1669</v>
      </c>
      <c r="B61" s="249" t="s">
        <v>180</v>
      </c>
      <c r="C61" s="253">
        <v>109</v>
      </c>
      <c r="D61" s="254">
        <v>19</v>
      </c>
      <c r="E61" s="252">
        <f t="shared" si="0"/>
        <v>-0.825688073394495</v>
      </c>
      <c r="F61" s="58" t="str">
        <f t="shared" si="1"/>
        <v>是</v>
      </c>
      <c r="G61" s="186" t="str">
        <f t="shared" si="2"/>
        <v>项</v>
      </c>
    </row>
    <row r="62" ht="36" customHeight="1" spans="1:7">
      <c r="A62" s="248" t="s">
        <v>1670</v>
      </c>
      <c r="B62" s="249" t="s">
        <v>181</v>
      </c>
      <c r="C62" s="253">
        <v>0</v>
      </c>
      <c r="D62" s="254">
        <v>0</v>
      </c>
      <c r="E62" s="252" t="str">
        <f t="shared" si="0"/>
        <v/>
      </c>
      <c r="F62" s="58" t="str">
        <f t="shared" si="1"/>
        <v>否</v>
      </c>
      <c r="G62" s="186" t="str">
        <f t="shared" si="2"/>
        <v>项</v>
      </c>
    </row>
    <row r="63" ht="36" customHeight="1" spans="1:7">
      <c r="A63" s="248" t="s">
        <v>1671</v>
      </c>
      <c r="B63" s="249" t="s">
        <v>217</v>
      </c>
      <c r="C63" s="253">
        <v>0</v>
      </c>
      <c r="D63" s="254">
        <v>0</v>
      </c>
      <c r="E63" s="252" t="str">
        <f t="shared" si="0"/>
        <v/>
      </c>
      <c r="F63" s="58" t="str">
        <f t="shared" si="1"/>
        <v>否</v>
      </c>
      <c r="G63" s="186" t="str">
        <f t="shared" si="2"/>
        <v>项</v>
      </c>
    </row>
    <row r="64" ht="36" customHeight="1" spans="1:7">
      <c r="A64" s="248" t="s">
        <v>1672</v>
      </c>
      <c r="B64" s="249" t="s">
        <v>218</v>
      </c>
      <c r="C64" s="253">
        <v>20</v>
      </c>
      <c r="D64" s="254">
        <v>0</v>
      </c>
      <c r="E64" s="252">
        <f t="shared" si="0"/>
        <v>-1</v>
      </c>
      <c r="F64" s="58" t="str">
        <f t="shared" si="1"/>
        <v>是</v>
      </c>
      <c r="G64" s="186" t="str">
        <f t="shared" si="2"/>
        <v>项</v>
      </c>
    </row>
    <row r="65" ht="36" customHeight="1" spans="1:7">
      <c r="A65" s="248" t="s">
        <v>1673</v>
      </c>
      <c r="B65" s="249" t="s">
        <v>219</v>
      </c>
      <c r="C65" s="253">
        <v>0</v>
      </c>
      <c r="D65" s="254">
        <v>0</v>
      </c>
      <c r="E65" s="252" t="str">
        <f t="shared" si="0"/>
        <v/>
      </c>
      <c r="F65" s="58" t="str">
        <f t="shared" si="1"/>
        <v>否</v>
      </c>
      <c r="G65" s="186" t="str">
        <f t="shared" si="2"/>
        <v>项</v>
      </c>
    </row>
    <row r="66" ht="36" customHeight="1" spans="1:7">
      <c r="A66" s="248" t="s">
        <v>1674</v>
      </c>
      <c r="B66" s="249" t="s">
        <v>220</v>
      </c>
      <c r="C66" s="253">
        <v>13</v>
      </c>
      <c r="D66" s="254">
        <v>7</v>
      </c>
      <c r="E66" s="252">
        <f t="shared" si="0"/>
        <v>-0.461538461538462</v>
      </c>
      <c r="F66" s="58" t="str">
        <f t="shared" si="1"/>
        <v>是</v>
      </c>
      <c r="G66" s="186" t="str">
        <f t="shared" si="2"/>
        <v>项</v>
      </c>
    </row>
    <row r="67" ht="36" customHeight="1" spans="1:7">
      <c r="A67" s="248" t="s">
        <v>1675</v>
      </c>
      <c r="B67" s="249" t="s">
        <v>221</v>
      </c>
      <c r="C67" s="253">
        <v>0</v>
      </c>
      <c r="D67" s="254">
        <v>0</v>
      </c>
      <c r="E67" s="252" t="str">
        <f t="shared" si="0"/>
        <v/>
      </c>
      <c r="F67" s="58" t="str">
        <f t="shared" si="1"/>
        <v>否</v>
      </c>
      <c r="G67" s="186" t="str">
        <f t="shared" si="2"/>
        <v>项</v>
      </c>
    </row>
    <row r="68" ht="36" customHeight="1" spans="1:7">
      <c r="A68" s="248" t="s">
        <v>1676</v>
      </c>
      <c r="B68" s="249" t="s">
        <v>188</v>
      </c>
      <c r="C68" s="253">
        <v>103</v>
      </c>
      <c r="D68" s="254">
        <v>93</v>
      </c>
      <c r="E68" s="252">
        <f t="shared" ref="E68:E131" si="3">IF(C68&lt;&gt;0,D68/C68-1,"")</f>
        <v>-0.0970873786407767</v>
      </c>
      <c r="F68" s="58" t="str">
        <f t="shared" ref="F68:F131" si="4">IF(LEN(A68)=3,"是",IF(B68&lt;&gt;"",IF(SUM(C68:D68)&lt;&gt;0,"是","否"),"是"))</f>
        <v>是</v>
      </c>
      <c r="G68" s="186" t="str">
        <f t="shared" ref="G68:G131" si="5">IF(LEN(A68)=3,"类",IF(LEN(A68)=5,"款","项"))</f>
        <v>项</v>
      </c>
    </row>
    <row r="69" ht="36" customHeight="1" spans="1:7">
      <c r="A69" s="248" t="s">
        <v>1677</v>
      </c>
      <c r="B69" s="249" t="s">
        <v>222</v>
      </c>
      <c r="C69" s="253">
        <v>0</v>
      </c>
      <c r="D69" s="254">
        <v>0</v>
      </c>
      <c r="E69" s="252" t="str">
        <f t="shared" si="3"/>
        <v/>
      </c>
      <c r="F69" s="58" t="str">
        <f t="shared" si="4"/>
        <v>否</v>
      </c>
      <c r="G69" s="186" t="str">
        <f t="shared" si="5"/>
        <v>项</v>
      </c>
    </row>
    <row r="70" ht="36" customHeight="1" spans="1:7">
      <c r="A70" s="248" t="s">
        <v>1678</v>
      </c>
      <c r="B70" s="249" t="s">
        <v>223</v>
      </c>
      <c r="C70" s="250">
        <f>SUM(C71:C82)</f>
        <v>80</v>
      </c>
      <c r="D70" s="251">
        <f>SUM(D71:D82)</f>
        <v>0</v>
      </c>
      <c r="E70" s="252">
        <f t="shared" si="3"/>
        <v>-1</v>
      </c>
      <c r="F70" s="58" t="str">
        <f t="shared" si="4"/>
        <v>是</v>
      </c>
      <c r="G70" s="186" t="str">
        <f t="shared" si="5"/>
        <v>款</v>
      </c>
    </row>
    <row r="71" ht="36" customHeight="1" spans="1:7">
      <c r="A71" s="248" t="s">
        <v>1679</v>
      </c>
      <c r="B71" s="249" t="s">
        <v>179</v>
      </c>
      <c r="C71" s="250">
        <v>0</v>
      </c>
      <c r="D71" s="251">
        <v>0</v>
      </c>
      <c r="E71" s="252" t="str">
        <f t="shared" si="3"/>
        <v/>
      </c>
      <c r="F71" s="58" t="str">
        <f t="shared" si="4"/>
        <v>否</v>
      </c>
      <c r="G71" s="186" t="str">
        <f t="shared" si="5"/>
        <v>项</v>
      </c>
    </row>
    <row r="72" ht="36" customHeight="1" spans="1:7">
      <c r="A72" s="248" t="s">
        <v>1680</v>
      </c>
      <c r="B72" s="249" t="s">
        <v>180</v>
      </c>
      <c r="C72" s="177">
        <v>80</v>
      </c>
      <c r="D72" s="251">
        <v>0</v>
      </c>
      <c r="E72" s="252">
        <f t="shared" si="3"/>
        <v>-1</v>
      </c>
      <c r="F72" s="58" t="str">
        <f t="shared" si="4"/>
        <v>是</v>
      </c>
      <c r="G72" s="186" t="str">
        <f t="shared" si="5"/>
        <v>项</v>
      </c>
    </row>
    <row r="73" ht="36" customHeight="1" spans="1:7">
      <c r="A73" s="248" t="s">
        <v>1681</v>
      </c>
      <c r="B73" s="249" t="s">
        <v>181</v>
      </c>
      <c r="C73" s="250">
        <v>0</v>
      </c>
      <c r="D73" s="251">
        <v>0</v>
      </c>
      <c r="E73" s="252" t="str">
        <f t="shared" si="3"/>
        <v/>
      </c>
      <c r="F73" s="58" t="str">
        <f t="shared" si="4"/>
        <v>否</v>
      </c>
      <c r="G73" s="186" t="str">
        <f t="shared" si="5"/>
        <v>项</v>
      </c>
    </row>
    <row r="74" ht="36" customHeight="1" spans="1:7">
      <c r="A74" s="248" t="s">
        <v>1682</v>
      </c>
      <c r="B74" s="249" t="s">
        <v>224</v>
      </c>
      <c r="C74" s="250">
        <v>0</v>
      </c>
      <c r="D74" s="251">
        <v>0</v>
      </c>
      <c r="E74" s="252" t="str">
        <f t="shared" si="3"/>
        <v/>
      </c>
      <c r="F74" s="58" t="str">
        <f t="shared" si="4"/>
        <v>否</v>
      </c>
      <c r="G74" s="186" t="str">
        <f t="shared" si="5"/>
        <v>项</v>
      </c>
    </row>
    <row r="75" ht="36" customHeight="1" spans="1:7">
      <c r="A75" s="248" t="s">
        <v>1683</v>
      </c>
      <c r="B75" s="249" t="s">
        <v>225</v>
      </c>
      <c r="C75" s="250">
        <v>0</v>
      </c>
      <c r="D75" s="251">
        <v>0</v>
      </c>
      <c r="E75" s="252" t="str">
        <f t="shared" si="3"/>
        <v/>
      </c>
      <c r="F75" s="58" t="str">
        <f t="shared" si="4"/>
        <v>否</v>
      </c>
      <c r="G75" s="186" t="str">
        <f t="shared" si="5"/>
        <v>项</v>
      </c>
    </row>
    <row r="76" ht="36" customHeight="1" spans="1:7">
      <c r="A76" s="248" t="s">
        <v>1684</v>
      </c>
      <c r="B76" s="249" t="s">
        <v>226</v>
      </c>
      <c r="C76" s="250">
        <v>0</v>
      </c>
      <c r="D76" s="251">
        <v>0</v>
      </c>
      <c r="E76" s="252" t="str">
        <f t="shared" si="3"/>
        <v/>
      </c>
      <c r="F76" s="58" t="str">
        <f t="shared" si="4"/>
        <v>否</v>
      </c>
      <c r="G76" s="186" t="str">
        <f t="shared" si="5"/>
        <v>项</v>
      </c>
    </row>
    <row r="77" ht="36" customHeight="1" spans="1:7">
      <c r="A77" s="248" t="s">
        <v>1685</v>
      </c>
      <c r="B77" s="249" t="s">
        <v>227</v>
      </c>
      <c r="C77" s="250">
        <v>0</v>
      </c>
      <c r="D77" s="251">
        <v>0</v>
      </c>
      <c r="E77" s="252" t="str">
        <f t="shared" si="3"/>
        <v/>
      </c>
      <c r="F77" s="58" t="str">
        <f t="shared" si="4"/>
        <v>否</v>
      </c>
      <c r="G77" s="186" t="str">
        <f t="shared" si="5"/>
        <v>项</v>
      </c>
    </row>
    <row r="78" ht="36" customHeight="1" spans="1:7">
      <c r="A78" s="248" t="s">
        <v>1686</v>
      </c>
      <c r="B78" s="249" t="s">
        <v>228</v>
      </c>
      <c r="C78" s="250">
        <v>0</v>
      </c>
      <c r="D78" s="251">
        <v>0</v>
      </c>
      <c r="E78" s="252" t="str">
        <f t="shared" si="3"/>
        <v/>
      </c>
      <c r="F78" s="58" t="str">
        <f t="shared" si="4"/>
        <v>否</v>
      </c>
      <c r="G78" s="186" t="str">
        <f t="shared" si="5"/>
        <v>项</v>
      </c>
    </row>
    <row r="79" ht="36" customHeight="1" spans="1:7">
      <c r="A79" s="248" t="s">
        <v>1687</v>
      </c>
      <c r="B79" s="249" t="s">
        <v>220</v>
      </c>
      <c r="C79" s="250">
        <v>0</v>
      </c>
      <c r="D79" s="251">
        <v>0</v>
      </c>
      <c r="E79" s="252" t="str">
        <f t="shared" si="3"/>
        <v/>
      </c>
      <c r="F79" s="58" t="str">
        <f t="shared" si="4"/>
        <v>否</v>
      </c>
      <c r="G79" s="186" t="str">
        <f t="shared" si="5"/>
        <v>项</v>
      </c>
    </row>
    <row r="80" ht="36" customHeight="1" spans="1:7">
      <c r="A80" s="256">
        <v>2010710</v>
      </c>
      <c r="B80" s="249" t="s">
        <v>1688</v>
      </c>
      <c r="C80" s="250">
        <v>0</v>
      </c>
      <c r="D80" s="251">
        <v>0</v>
      </c>
      <c r="E80" s="252" t="str">
        <f t="shared" si="3"/>
        <v/>
      </c>
      <c r="F80" s="58" t="str">
        <f t="shared" si="4"/>
        <v>否</v>
      </c>
      <c r="G80" s="186" t="str">
        <f t="shared" si="5"/>
        <v>项</v>
      </c>
    </row>
    <row r="81" ht="36" customHeight="1" spans="1:7">
      <c r="A81" s="248" t="s">
        <v>1689</v>
      </c>
      <c r="B81" s="249" t="s">
        <v>188</v>
      </c>
      <c r="C81" s="250">
        <v>0</v>
      </c>
      <c r="D81" s="251">
        <v>0</v>
      </c>
      <c r="E81" s="252" t="str">
        <f t="shared" si="3"/>
        <v/>
      </c>
      <c r="F81" s="58" t="str">
        <f t="shared" si="4"/>
        <v>否</v>
      </c>
      <c r="G81" s="186" t="str">
        <f t="shared" si="5"/>
        <v>项</v>
      </c>
    </row>
    <row r="82" ht="36" customHeight="1" spans="1:7">
      <c r="A82" s="248" t="s">
        <v>1690</v>
      </c>
      <c r="B82" s="249" t="s">
        <v>229</v>
      </c>
      <c r="C82" s="250">
        <v>0</v>
      </c>
      <c r="D82" s="251">
        <v>0</v>
      </c>
      <c r="E82" s="252" t="str">
        <f t="shared" si="3"/>
        <v/>
      </c>
      <c r="F82" s="58" t="str">
        <f t="shared" si="4"/>
        <v>否</v>
      </c>
      <c r="G82" s="186" t="str">
        <f t="shared" si="5"/>
        <v>项</v>
      </c>
    </row>
    <row r="83" ht="36" customHeight="1" spans="1:7">
      <c r="A83" s="248" t="s">
        <v>1691</v>
      </c>
      <c r="B83" s="249" t="s">
        <v>230</v>
      </c>
      <c r="C83" s="250">
        <f>SUM(C84:C91)</f>
        <v>100</v>
      </c>
      <c r="D83" s="251">
        <f>SUM(D84:D91)</f>
        <v>100</v>
      </c>
      <c r="E83" s="252">
        <f t="shared" si="3"/>
        <v>0</v>
      </c>
      <c r="F83" s="58" t="str">
        <f t="shared" si="4"/>
        <v>是</v>
      </c>
      <c r="G83" s="186" t="str">
        <f t="shared" si="5"/>
        <v>款</v>
      </c>
    </row>
    <row r="84" ht="36" customHeight="1" spans="1:7">
      <c r="A84" s="248" t="s">
        <v>1692</v>
      </c>
      <c r="B84" s="249" t="s">
        <v>179</v>
      </c>
      <c r="C84" s="250">
        <v>0</v>
      </c>
      <c r="D84" s="251">
        <v>0</v>
      </c>
      <c r="E84" s="252" t="str">
        <f t="shared" si="3"/>
        <v/>
      </c>
      <c r="F84" s="58" t="str">
        <f t="shared" si="4"/>
        <v>否</v>
      </c>
      <c r="G84" s="186" t="str">
        <f t="shared" si="5"/>
        <v>项</v>
      </c>
    </row>
    <row r="85" ht="36" customHeight="1" spans="1:7">
      <c r="A85" s="248" t="s">
        <v>1693</v>
      </c>
      <c r="B85" s="249" t="s">
        <v>180</v>
      </c>
      <c r="C85" s="250">
        <v>0</v>
      </c>
      <c r="D85" s="251">
        <v>0</v>
      </c>
      <c r="E85" s="252" t="str">
        <f t="shared" si="3"/>
        <v/>
      </c>
      <c r="F85" s="58" t="str">
        <f t="shared" si="4"/>
        <v>否</v>
      </c>
      <c r="G85" s="186" t="str">
        <f t="shared" si="5"/>
        <v>项</v>
      </c>
    </row>
    <row r="86" ht="36" customHeight="1" spans="1:7">
      <c r="A86" s="248" t="s">
        <v>1694</v>
      </c>
      <c r="B86" s="249" t="s">
        <v>181</v>
      </c>
      <c r="C86" s="250">
        <v>0</v>
      </c>
      <c r="D86" s="251">
        <v>0</v>
      </c>
      <c r="E86" s="252" t="str">
        <f t="shared" si="3"/>
        <v/>
      </c>
      <c r="F86" s="58" t="str">
        <f t="shared" si="4"/>
        <v>否</v>
      </c>
      <c r="G86" s="186" t="str">
        <f t="shared" si="5"/>
        <v>项</v>
      </c>
    </row>
    <row r="87" ht="36" customHeight="1" spans="1:7">
      <c r="A87" s="248" t="s">
        <v>1695</v>
      </c>
      <c r="B87" s="249" t="s">
        <v>231</v>
      </c>
      <c r="C87" s="253">
        <v>100</v>
      </c>
      <c r="D87" s="254">
        <v>100</v>
      </c>
      <c r="E87" s="252">
        <f t="shared" si="3"/>
        <v>0</v>
      </c>
      <c r="F87" s="58" t="str">
        <f t="shared" si="4"/>
        <v>是</v>
      </c>
      <c r="G87" s="186" t="str">
        <f t="shared" si="5"/>
        <v>项</v>
      </c>
    </row>
    <row r="88" ht="36" customHeight="1" spans="1:7">
      <c r="A88" s="248" t="s">
        <v>1696</v>
      </c>
      <c r="B88" s="249" t="s">
        <v>232</v>
      </c>
      <c r="C88" s="250">
        <v>0</v>
      </c>
      <c r="D88" s="251">
        <v>0</v>
      </c>
      <c r="E88" s="252" t="str">
        <f t="shared" si="3"/>
        <v/>
      </c>
      <c r="F88" s="58" t="str">
        <f t="shared" si="4"/>
        <v>否</v>
      </c>
      <c r="G88" s="186" t="str">
        <f t="shared" si="5"/>
        <v>项</v>
      </c>
    </row>
    <row r="89" ht="36" customHeight="1" spans="1:7">
      <c r="A89" s="248" t="s">
        <v>1697</v>
      </c>
      <c r="B89" s="249" t="s">
        <v>220</v>
      </c>
      <c r="C89" s="250">
        <v>0</v>
      </c>
      <c r="D89" s="251">
        <v>0</v>
      </c>
      <c r="E89" s="252" t="str">
        <f t="shared" si="3"/>
        <v/>
      </c>
      <c r="F89" s="58" t="str">
        <f t="shared" si="4"/>
        <v>否</v>
      </c>
      <c r="G89" s="186" t="str">
        <f t="shared" si="5"/>
        <v>项</v>
      </c>
    </row>
    <row r="90" ht="36" customHeight="1" spans="1:7">
      <c r="A90" s="248" t="s">
        <v>1698</v>
      </c>
      <c r="B90" s="249" t="s">
        <v>188</v>
      </c>
      <c r="C90" s="250">
        <v>0</v>
      </c>
      <c r="D90" s="251">
        <v>0</v>
      </c>
      <c r="E90" s="252" t="str">
        <f t="shared" si="3"/>
        <v/>
      </c>
      <c r="F90" s="58" t="str">
        <f t="shared" si="4"/>
        <v>否</v>
      </c>
      <c r="G90" s="186" t="str">
        <f t="shared" si="5"/>
        <v>项</v>
      </c>
    </row>
    <row r="91" ht="36" customHeight="1" spans="1:7">
      <c r="A91" s="248" t="s">
        <v>1699</v>
      </c>
      <c r="B91" s="249" t="s">
        <v>233</v>
      </c>
      <c r="C91" s="250">
        <v>0</v>
      </c>
      <c r="D91" s="251">
        <v>0</v>
      </c>
      <c r="E91" s="252" t="str">
        <f t="shared" si="3"/>
        <v/>
      </c>
      <c r="F91" s="58" t="str">
        <f t="shared" si="4"/>
        <v>否</v>
      </c>
      <c r="G91" s="186" t="str">
        <f t="shared" si="5"/>
        <v>项</v>
      </c>
    </row>
    <row r="92" ht="36" customHeight="1" spans="1:7">
      <c r="A92" s="248" t="s">
        <v>1700</v>
      </c>
      <c r="B92" s="249" t="s">
        <v>234</v>
      </c>
      <c r="C92" s="250">
        <f>SUM(C93:C104)</f>
        <v>0</v>
      </c>
      <c r="D92" s="251">
        <f>SUM(D93:D104)</f>
        <v>0</v>
      </c>
      <c r="E92" s="252" t="str">
        <f t="shared" si="3"/>
        <v/>
      </c>
      <c r="F92" s="58" t="str">
        <f t="shared" si="4"/>
        <v>否</v>
      </c>
      <c r="G92" s="186" t="str">
        <f t="shared" si="5"/>
        <v>款</v>
      </c>
    </row>
    <row r="93" ht="36" customHeight="1" spans="1:7">
      <c r="A93" s="248" t="s">
        <v>1701</v>
      </c>
      <c r="B93" s="249" t="s">
        <v>179</v>
      </c>
      <c r="C93" s="250">
        <v>0</v>
      </c>
      <c r="D93" s="251">
        <v>0</v>
      </c>
      <c r="E93" s="252" t="str">
        <f t="shared" si="3"/>
        <v/>
      </c>
      <c r="F93" s="58" t="str">
        <f t="shared" si="4"/>
        <v>否</v>
      </c>
      <c r="G93" s="186" t="str">
        <f t="shared" si="5"/>
        <v>项</v>
      </c>
    </row>
    <row r="94" ht="36" customHeight="1" spans="1:7">
      <c r="A94" s="248" t="s">
        <v>1702</v>
      </c>
      <c r="B94" s="249" t="s">
        <v>180</v>
      </c>
      <c r="C94" s="250">
        <v>0</v>
      </c>
      <c r="D94" s="251">
        <v>0</v>
      </c>
      <c r="E94" s="252" t="str">
        <f t="shared" si="3"/>
        <v/>
      </c>
      <c r="F94" s="58" t="str">
        <f t="shared" si="4"/>
        <v>否</v>
      </c>
      <c r="G94" s="186" t="str">
        <f t="shared" si="5"/>
        <v>项</v>
      </c>
    </row>
    <row r="95" ht="36" customHeight="1" spans="1:7">
      <c r="A95" s="248" t="s">
        <v>1703</v>
      </c>
      <c r="B95" s="249" t="s">
        <v>181</v>
      </c>
      <c r="C95" s="250">
        <v>0</v>
      </c>
      <c r="D95" s="251">
        <v>0</v>
      </c>
      <c r="E95" s="252" t="str">
        <f t="shared" si="3"/>
        <v/>
      </c>
      <c r="F95" s="58" t="str">
        <f t="shared" si="4"/>
        <v>否</v>
      </c>
      <c r="G95" s="186" t="str">
        <f t="shared" si="5"/>
        <v>项</v>
      </c>
    </row>
    <row r="96" ht="36" customHeight="1" spans="1:7">
      <c r="A96" s="248" t="s">
        <v>1704</v>
      </c>
      <c r="B96" s="249" t="s">
        <v>235</v>
      </c>
      <c r="C96" s="250">
        <v>0</v>
      </c>
      <c r="D96" s="251">
        <v>0</v>
      </c>
      <c r="E96" s="252" t="str">
        <f t="shared" si="3"/>
        <v/>
      </c>
      <c r="F96" s="58" t="str">
        <f t="shared" si="4"/>
        <v>否</v>
      </c>
      <c r="G96" s="186" t="str">
        <f t="shared" si="5"/>
        <v>项</v>
      </c>
    </row>
    <row r="97" ht="36" customHeight="1" spans="1:7">
      <c r="A97" s="248" t="s">
        <v>1705</v>
      </c>
      <c r="B97" s="249" t="s">
        <v>236</v>
      </c>
      <c r="C97" s="250">
        <v>0</v>
      </c>
      <c r="D97" s="251">
        <v>0</v>
      </c>
      <c r="E97" s="252" t="str">
        <f t="shared" si="3"/>
        <v/>
      </c>
      <c r="F97" s="58" t="str">
        <f t="shared" si="4"/>
        <v>否</v>
      </c>
      <c r="G97" s="186" t="str">
        <f t="shared" si="5"/>
        <v>项</v>
      </c>
    </row>
    <row r="98" ht="36" customHeight="1" spans="1:7">
      <c r="A98" s="248" t="s">
        <v>1706</v>
      </c>
      <c r="B98" s="249" t="s">
        <v>220</v>
      </c>
      <c r="C98" s="250">
        <v>0</v>
      </c>
      <c r="D98" s="251">
        <v>0</v>
      </c>
      <c r="E98" s="252" t="str">
        <f t="shared" si="3"/>
        <v/>
      </c>
      <c r="F98" s="58" t="str">
        <f t="shared" si="4"/>
        <v>否</v>
      </c>
      <c r="G98" s="186" t="str">
        <f t="shared" si="5"/>
        <v>项</v>
      </c>
    </row>
    <row r="99" ht="36" customHeight="1" spans="1:7">
      <c r="A99" s="248" t="s">
        <v>1707</v>
      </c>
      <c r="B99" s="249" t="s">
        <v>237</v>
      </c>
      <c r="C99" s="250">
        <v>0</v>
      </c>
      <c r="D99" s="251">
        <v>0</v>
      </c>
      <c r="E99" s="252" t="str">
        <f t="shared" si="3"/>
        <v/>
      </c>
      <c r="F99" s="58" t="str">
        <f t="shared" si="4"/>
        <v>否</v>
      </c>
      <c r="G99" s="186" t="str">
        <f t="shared" si="5"/>
        <v>项</v>
      </c>
    </row>
    <row r="100" ht="36" customHeight="1" spans="1:7">
      <c r="A100" s="248" t="s">
        <v>1708</v>
      </c>
      <c r="B100" s="249" t="s">
        <v>238</v>
      </c>
      <c r="C100" s="250">
        <v>0</v>
      </c>
      <c r="D100" s="251">
        <v>0</v>
      </c>
      <c r="E100" s="252" t="str">
        <f t="shared" si="3"/>
        <v/>
      </c>
      <c r="F100" s="58" t="str">
        <f t="shared" si="4"/>
        <v>否</v>
      </c>
      <c r="G100" s="186" t="str">
        <f t="shared" si="5"/>
        <v>项</v>
      </c>
    </row>
    <row r="101" ht="36" customHeight="1" spans="1:7">
      <c r="A101" s="248" t="s">
        <v>1709</v>
      </c>
      <c r="B101" s="249" t="s">
        <v>239</v>
      </c>
      <c r="C101" s="250">
        <v>0</v>
      </c>
      <c r="D101" s="251">
        <v>0</v>
      </c>
      <c r="E101" s="252" t="str">
        <f t="shared" si="3"/>
        <v/>
      </c>
      <c r="F101" s="58" t="str">
        <f t="shared" si="4"/>
        <v>否</v>
      </c>
      <c r="G101" s="186" t="str">
        <f t="shared" si="5"/>
        <v>项</v>
      </c>
    </row>
    <row r="102" ht="36" customHeight="1" spans="1:7">
      <c r="A102" s="248" t="s">
        <v>1710</v>
      </c>
      <c r="B102" s="249" t="s">
        <v>240</v>
      </c>
      <c r="C102" s="250">
        <v>0</v>
      </c>
      <c r="D102" s="251">
        <v>0</v>
      </c>
      <c r="E102" s="252" t="str">
        <f t="shared" si="3"/>
        <v/>
      </c>
      <c r="F102" s="58" t="str">
        <f t="shared" si="4"/>
        <v>否</v>
      </c>
      <c r="G102" s="186" t="str">
        <f t="shared" si="5"/>
        <v>项</v>
      </c>
    </row>
    <row r="103" ht="36" customHeight="1" spans="1:7">
      <c r="A103" s="248" t="s">
        <v>1711</v>
      </c>
      <c r="B103" s="249" t="s">
        <v>188</v>
      </c>
      <c r="C103" s="250">
        <v>0</v>
      </c>
      <c r="D103" s="251">
        <v>0</v>
      </c>
      <c r="E103" s="252" t="str">
        <f t="shared" si="3"/>
        <v/>
      </c>
      <c r="F103" s="58" t="str">
        <f t="shared" si="4"/>
        <v>否</v>
      </c>
      <c r="G103" s="186" t="str">
        <f t="shared" si="5"/>
        <v>项</v>
      </c>
    </row>
    <row r="104" ht="36" customHeight="1" spans="1:7">
      <c r="A104" s="248" t="s">
        <v>1712</v>
      </c>
      <c r="B104" s="249" t="s">
        <v>241</v>
      </c>
      <c r="C104" s="250">
        <v>0</v>
      </c>
      <c r="D104" s="251">
        <v>0</v>
      </c>
      <c r="E104" s="252" t="str">
        <f t="shared" si="3"/>
        <v/>
      </c>
      <c r="F104" s="58" t="str">
        <f t="shared" si="4"/>
        <v>否</v>
      </c>
      <c r="G104" s="186" t="str">
        <f t="shared" si="5"/>
        <v>项</v>
      </c>
    </row>
    <row r="105" ht="36" customHeight="1" spans="1:7">
      <c r="A105" s="248" t="s">
        <v>1713</v>
      </c>
      <c r="B105" s="249" t="s">
        <v>242</v>
      </c>
      <c r="C105" s="250">
        <f>SUM(C106:C114)</f>
        <v>66</v>
      </c>
      <c r="D105" s="254">
        <v>66</v>
      </c>
      <c r="E105" s="252">
        <f t="shared" si="3"/>
        <v>0</v>
      </c>
      <c r="F105" s="58" t="str">
        <f t="shared" si="4"/>
        <v>是</v>
      </c>
      <c r="G105" s="186" t="str">
        <f t="shared" si="5"/>
        <v>款</v>
      </c>
    </row>
    <row r="106" ht="36" customHeight="1" spans="1:7">
      <c r="A106" s="248" t="s">
        <v>1714</v>
      </c>
      <c r="B106" s="249" t="s">
        <v>179</v>
      </c>
      <c r="C106" s="250">
        <v>0</v>
      </c>
      <c r="D106" s="251">
        <v>0</v>
      </c>
      <c r="E106" s="252" t="str">
        <f t="shared" si="3"/>
        <v/>
      </c>
      <c r="F106" s="58" t="str">
        <f t="shared" si="4"/>
        <v>否</v>
      </c>
      <c r="G106" s="186" t="str">
        <f t="shared" si="5"/>
        <v>项</v>
      </c>
    </row>
    <row r="107" ht="36" customHeight="1" spans="1:7">
      <c r="A107" s="248" t="s">
        <v>1715</v>
      </c>
      <c r="B107" s="249" t="s">
        <v>180</v>
      </c>
      <c r="C107" s="250">
        <v>0</v>
      </c>
      <c r="D107" s="251">
        <v>0</v>
      </c>
      <c r="E107" s="252" t="str">
        <f t="shared" si="3"/>
        <v/>
      </c>
      <c r="F107" s="58" t="str">
        <f t="shared" si="4"/>
        <v>否</v>
      </c>
      <c r="G107" s="186" t="str">
        <f t="shared" si="5"/>
        <v>项</v>
      </c>
    </row>
    <row r="108" ht="36" customHeight="1" spans="1:7">
      <c r="A108" s="248" t="s">
        <v>1716</v>
      </c>
      <c r="B108" s="249" t="s">
        <v>181</v>
      </c>
      <c r="C108" s="250">
        <v>0</v>
      </c>
      <c r="D108" s="251">
        <v>0</v>
      </c>
      <c r="E108" s="252" t="str">
        <f t="shared" si="3"/>
        <v/>
      </c>
      <c r="F108" s="58" t="str">
        <f t="shared" si="4"/>
        <v>否</v>
      </c>
      <c r="G108" s="186" t="str">
        <f t="shared" si="5"/>
        <v>项</v>
      </c>
    </row>
    <row r="109" ht="36" customHeight="1" spans="1:7">
      <c r="A109" s="248" t="s">
        <v>1717</v>
      </c>
      <c r="B109" s="249" t="s">
        <v>243</v>
      </c>
      <c r="C109" s="250">
        <v>0</v>
      </c>
      <c r="D109" s="251">
        <v>0</v>
      </c>
      <c r="E109" s="252" t="str">
        <f t="shared" si="3"/>
        <v/>
      </c>
      <c r="F109" s="58" t="str">
        <f t="shared" si="4"/>
        <v>否</v>
      </c>
      <c r="G109" s="186" t="str">
        <f t="shared" si="5"/>
        <v>项</v>
      </c>
    </row>
    <row r="110" ht="36" customHeight="1" spans="1:7">
      <c r="A110" s="248" t="s">
        <v>1718</v>
      </c>
      <c r="B110" s="249" t="s">
        <v>244</v>
      </c>
      <c r="C110" s="250">
        <v>0</v>
      </c>
      <c r="D110" s="251">
        <v>0</v>
      </c>
      <c r="E110" s="252" t="str">
        <f t="shared" si="3"/>
        <v/>
      </c>
      <c r="F110" s="58" t="str">
        <f t="shared" si="4"/>
        <v>否</v>
      </c>
      <c r="G110" s="186" t="str">
        <f t="shared" si="5"/>
        <v>项</v>
      </c>
    </row>
    <row r="111" ht="36" customHeight="1" spans="1:7">
      <c r="A111" s="248" t="s">
        <v>1719</v>
      </c>
      <c r="B111" s="249" t="s">
        <v>245</v>
      </c>
      <c r="C111" s="250">
        <v>0</v>
      </c>
      <c r="D111" s="251">
        <v>0</v>
      </c>
      <c r="E111" s="252" t="str">
        <f t="shared" si="3"/>
        <v/>
      </c>
      <c r="F111" s="58" t="str">
        <f t="shared" si="4"/>
        <v>否</v>
      </c>
      <c r="G111" s="186" t="str">
        <f t="shared" si="5"/>
        <v>项</v>
      </c>
    </row>
    <row r="112" ht="36" customHeight="1" spans="1:7">
      <c r="A112" s="248" t="s">
        <v>1720</v>
      </c>
      <c r="B112" s="249" t="s">
        <v>246</v>
      </c>
      <c r="C112" s="250">
        <v>0</v>
      </c>
      <c r="D112" s="251">
        <v>0</v>
      </c>
      <c r="E112" s="252" t="str">
        <f t="shared" si="3"/>
        <v/>
      </c>
      <c r="F112" s="58" t="str">
        <f t="shared" si="4"/>
        <v>否</v>
      </c>
      <c r="G112" s="186" t="str">
        <f t="shared" si="5"/>
        <v>项</v>
      </c>
    </row>
    <row r="113" ht="36" customHeight="1" spans="1:7">
      <c r="A113" s="248" t="s">
        <v>1721</v>
      </c>
      <c r="B113" s="249" t="s">
        <v>188</v>
      </c>
      <c r="C113" s="253">
        <v>66</v>
      </c>
      <c r="D113" s="165">
        <f>C113*1</f>
        <v>66</v>
      </c>
      <c r="E113" s="252">
        <f t="shared" si="3"/>
        <v>0</v>
      </c>
      <c r="F113" s="58" t="str">
        <f t="shared" si="4"/>
        <v>是</v>
      </c>
      <c r="G113" s="186" t="str">
        <f t="shared" si="5"/>
        <v>项</v>
      </c>
    </row>
    <row r="114" ht="36" customHeight="1" spans="1:7">
      <c r="A114" s="248" t="s">
        <v>1722</v>
      </c>
      <c r="B114" s="249" t="s">
        <v>247</v>
      </c>
      <c r="C114" s="250">
        <v>0</v>
      </c>
      <c r="D114" s="251">
        <v>0</v>
      </c>
      <c r="E114" s="252" t="str">
        <f t="shared" si="3"/>
        <v/>
      </c>
      <c r="F114" s="58" t="str">
        <f t="shared" si="4"/>
        <v>否</v>
      </c>
      <c r="G114" s="186" t="str">
        <f t="shared" si="5"/>
        <v>项</v>
      </c>
    </row>
    <row r="115" ht="36" customHeight="1" spans="1:7">
      <c r="A115" s="248" t="s">
        <v>1723</v>
      </c>
      <c r="B115" s="249" t="s">
        <v>248</v>
      </c>
      <c r="C115" s="250">
        <f>SUM(C116:C123)</f>
        <v>1257</v>
      </c>
      <c r="D115" s="251">
        <f>SUM(D116:D123)</f>
        <v>1121</v>
      </c>
      <c r="E115" s="252">
        <f t="shared" si="3"/>
        <v>-0.108194112967383</v>
      </c>
      <c r="F115" s="58" t="str">
        <f t="shared" si="4"/>
        <v>是</v>
      </c>
      <c r="G115" s="186" t="str">
        <f t="shared" si="5"/>
        <v>款</v>
      </c>
    </row>
    <row r="116" ht="36" customHeight="1" spans="1:7">
      <c r="A116" s="248" t="s">
        <v>1724</v>
      </c>
      <c r="B116" s="249" t="s">
        <v>179</v>
      </c>
      <c r="C116" s="253">
        <v>1086</v>
      </c>
      <c r="D116" s="254">
        <v>1041</v>
      </c>
      <c r="E116" s="252">
        <f t="shared" si="3"/>
        <v>-0.0414364640883977</v>
      </c>
      <c r="F116" s="58" t="str">
        <f t="shared" si="4"/>
        <v>是</v>
      </c>
      <c r="G116" s="186" t="str">
        <f t="shared" si="5"/>
        <v>项</v>
      </c>
    </row>
    <row r="117" ht="36" customHeight="1" spans="1:7">
      <c r="A117" s="248" t="s">
        <v>1725</v>
      </c>
      <c r="B117" s="249" t="s">
        <v>180</v>
      </c>
      <c r="C117" s="253">
        <v>80</v>
      </c>
      <c r="D117" s="254">
        <v>80</v>
      </c>
      <c r="E117" s="252">
        <f t="shared" si="3"/>
        <v>0</v>
      </c>
      <c r="F117" s="58" t="str">
        <f t="shared" si="4"/>
        <v>是</v>
      </c>
      <c r="G117" s="186" t="str">
        <f t="shared" si="5"/>
        <v>项</v>
      </c>
    </row>
    <row r="118" ht="36" customHeight="1" spans="1:7">
      <c r="A118" s="248" t="s">
        <v>1726</v>
      </c>
      <c r="B118" s="249" t="s">
        <v>181</v>
      </c>
      <c r="C118" s="253">
        <v>0</v>
      </c>
      <c r="D118" s="254">
        <v>0</v>
      </c>
      <c r="E118" s="252" t="str">
        <f t="shared" si="3"/>
        <v/>
      </c>
      <c r="F118" s="58" t="str">
        <f t="shared" si="4"/>
        <v>否</v>
      </c>
      <c r="G118" s="186" t="str">
        <f t="shared" si="5"/>
        <v>项</v>
      </c>
    </row>
    <row r="119" ht="36" customHeight="1" spans="1:7">
      <c r="A119" s="248" t="s">
        <v>1727</v>
      </c>
      <c r="B119" s="249" t="s">
        <v>249</v>
      </c>
      <c r="C119" s="253">
        <v>10</v>
      </c>
      <c r="D119" s="254">
        <v>0</v>
      </c>
      <c r="E119" s="252">
        <f t="shared" si="3"/>
        <v>-1</v>
      </c>
      <c r="F119" s="58" t="str">
        <f t="shared" si="4"/>
        <v>是</v>
      </c>
      <c r="G119" s="186" t="str">
        <f t="shared" si="5"/>
        <v>项</v>
      </c>
    </row>
    <row r="120" ht="36" customHeight="1" spans="1:7">
      <c r="A120" s="248" t="s">
        <v>1728</v>
      </c>
      <c r="B120" s="249" t="s">
        <v>250</v>
      </c>
      <c r="C120" s="253">
        <v>0</v>
      </c>
      <c r="D120" s="254">
        <v>0</v>
      </c>
      <c r="E120" s="252" t="str">
        <f t="shared" si="3"/>
        <v/>
      </c>
      <c r="F120" s="58" t="str">
        <f t="shared" si="4"/>
        <v>否</v>
      </c>
      <c r="G120" s="186" t="str">
        <f t="shared" si="5"/>
        <v>项</v>
      </c>
    </row>
    <row r="121" ht="36" customHeight="1" spans="1:7">
      <c r="A121" s="248" t="s">
        <v>1729</v>
      </c>
      <c r="B121" s="249" t="s">
        <v>251</v>
      </c>
      <c r="C121" s="253">
        <v>0</v>
      </c>
      <c r="D121" s="254">
        <v>0</v>
      </c>
      <c r="E121" s="252" t="str">
        <f t="shared" si="3"/>
        <v/>
      </c>
      <c r="F121" s="58" t="str">
        <f t="shared" si="4"/>
        <v>否</v>
      </c>
      <c r="G121" s="186" t="str">
        <f t="shared" si="5"/>
        <v>项</v>
      </c>
    </row>
    <row r="122" ht="36" customHeight="1" spans="1:7">
      <c r="A122" s="248" t="s">
        <v>1730</v>
      </c>
      <c r="B122" s="249" t="s">
        <v>188</v>
      </c>
      <c r="C122" s="253">
        <v>0</v>
      </c>
      <c r="D122" s="254">
        <v>0</v>
      </c>
      <c r="E122" s="252" t="str">
        <f t="shared" si="3"/>
        <v/>
      </c>
      <c r="F122" s="58" t="str">
        <f t="shared" si="4"/>
        <v>否</v>
      </c>
      <c r="G122" s="186" t="str">
        <f t="shared" si="5"/>
        <v>项</v>
      </c>
    </row>
    <row r="123" ht="36" customHeight="1" spans="1:7">
      <c r="A123" s="248" t="s">
        <v>1731</v>
      </c>
      <c r="B123" s="249" t="s">
        <v>252</v>
      </c>
      <c r="C123" s="253">
        <v>81</v>
      </c>
      <c r="D123" s="254">
        <v>0</v>
      </c>
      <c r="E123" s="252">
        <f t="shared" si="3"/>
        <v>-1</v>
      </c>
      <c r="F123" s="58" t="str">
        <f t="shared" si="4"/>
        <v>是</v>
      </c>
      <c r="G123" s="186" t="str">
        <f t="shared" si="5"/>
        <v>项</v>
      </c>
    </row>
    <row r="124" ht="36" customHeight="1" spans="1:7">
      <c r="A124" s="248" t="s">
        <v>1732</v>
      </c>
      <c r="B124" s="249" t="s">
        <v>253</v>
      </c>
      <c r="C124" s="250">
        <f>SUM(C125:C134)</f>
        <v>185</v>
      </c>
      <c r="D124" s="251">
        <f>SUM(D125:D134)</f>
        <v>64</v>
      </c>
      <c r="E124" s="252">
        <f t="shared" si="3"/>
        <v>-0.654054054054054</v>
      </c>
      <c r="F124" s="58" t="str">
        <f t="shared" si="4"/>
        <v>是</v>
      </c>
      <c r="G124" s="186" t="str">
        <f t="shared" si="5"/>
        <v>款</v>
      </c>
    </row>
    <row r="125" ht="36" customHeight="1" spans="1:7">
      <c r="A125" s="248" t="s">
        <v>1733</v>
      </c>
      <c r="B125" s="249" t="s">
        <v>179</v>
      </c>
      <c r="C125" s="253">
        <v>38</v>
      </c>
      <c r="D125" s="254">
        <v>31</v>
      </c>
      <c r="E125" s="252">
        <f t="shared" si="3"/>
        <v>-0.184210526315789</v>
      </c>
      <c r="F125" s="58" t="str">
        <f t="shared" si="4"/>
        <v>是</v>
      </c>
      <c r="G125" s="186" t="str">
        <f t="shared" si="5"/>
        <v>项</v>
      </c>
    </row>
    <row r="126" ht="36" customHeight="1" spans="1:7">
      <c r="A126" s="248" t="s">
        <v>1734</v>
      </c>
      <c r="B126" s="249" t="s">
        <v>180</v>
      </c>
      <c r="C126" s="253">
        <v>55</v>
      </c>
      <c r="D126" s="254">
        <v>0</v>
      </c>
      <c r="E126" s="252">
        <f t="shared" si="3"/>
        <v>-1</v>
      </c>
      <c r="F126" s="58" t="str">
        <f t="shared" si="4"/>
        <v>是</v>
      </c>
      <c r="G126" s="186" t="str">
        <f t="shared" si="5"/>
        <v>项</v>
      </c>
    </row>
    <row r="127" ht="36" customHeight="1" spans="1:7">
      <c r="A127" s="248" t="s">
        <v>1735</v>
      </c>
      <c r="B127" s="249" t="s">
        <v>181</v>
      </c>
      <c r="C127" s="253">
        <v>0</v>
      </c>
      <c r="D127" s="254">
        <v>0</v>
      </c>
      <c r="E127" s="252" t="str">
        <f t="shared" si="3"/>
        <v/>
      </c>
      <c r="F127" s="58" t="str">
        <f t="shared" si="4"/>
        <v>否</v>
      </c>
      <c r="G127" s="186" t="str">
        <f t="shared" si="5"/>
        <v>项</v>
      </c>
    </row>
    <row r="128" ht="36" customHeight="1" spans="1:7">
      <c r="A128" s="248" t="s">
        <v>1736</v>
      </c>
      <c r="B128" s="249" t="s">
        <v>254</v>
      </c>
      <c r="C128" s="253">
        <v>0</v>
      </c>
      <c r="D128" s="254">
        <v>0</v>
      </c>
      <c r="E128" s="252" t="str">
        <f t="shared" si="3"/>
        <v/>
      </c>
      <c r="F128" s="58" t="str">
        <f t="shared" si="4"/>
        <v>否</v>
      </c>
      <c r="G128" s="186" t="str">
        <f t="shared" si="5"/>
        <v>项</v>
      </c>
    </row>
    <row r="129" ht="36" customHeight="1" spans="1:7">
      <c r="A129" s="248" t="s">
        <v>1737</v>
      </c>
      <c r="B129" s="249" t="s">
        <v>255</v>
      </c>
      <c r="C129" s="253">
        <v>0</v>
      </c>
      <c r="D129" s="254">
        <v>0</v>
      </c>
      <c r="E129" s="252" t="str">
        <f t="shared" si="3"/>
        <v/>
      </c>
      <c r="F129" s="58" t="str">
        <f t="shared" si="4"/>
        <v>否</v>
      </c>
      <c r="G129" s="186" t="str">
        <f t="shared" si="5"/>
        <v>项</v>
      </c>
    </row>
    <row r="130" ht="36" customHeight="1" spans="1:7">
      <c r="A130" s="248" t="s">
        <v>1738</v>
      </c>
      <c r="B130" s="249" t="s">
        <v>256</v>
      </c>
      <c r="C130" s="253">
        <v>0</v>
      </c>
      <c r="D130" s="254">
        <v>0</v>
      </c>
      <c r="E130" s="252" t="str">
        <f t="shared" si="3"/>
        <v/>
      </c>
      <c r="F130" s="58" t="str">
        <f t="shared" si="4"/>
        <v>否</v>
      </c>
      <c r="G130" s="186" t="str">
        <f t="shared" si="5"/>
        <v>项</v>
      </c>
    </row>
    <row r="131" ht="36" customHeight="1" spans="1:7">
      <c r="A131" s="248" t="s">
        <v>1739</v>
      </c>
      <c r="B131" s="249" t="s">
        <v>257</v>
      </c>
      <c r="C131" s="253">
        <v>0</v>
      </c>
      <c r="D131" s="254">
        <v>0</v>
      </c>
      <c r="E131" s="252" t="str">
        <f t="shared" si="3"/>
        <v/>
      </c>
      <c r="F131" s="58" t="str">
        <f t="shared" si="4"/>
        <v>否</v>
      </c>
      <c r="G131" s="186" t="str">
        <f t="shared" si="5"/>
        <v>项</v>
      </c>
    </row>
    <row r="132" ht="36" customHeight="1" spans="1:7">
      <c r="A132" s="248" t="s">
        <v>1740</v>
      </c>
      <c r="B132" s="249" t="s">
        <v>258</v>
      </c>
      <c r="C132" s="253">
        <v>50</v>
      </c>
      <c r="D132" s="254">
        <v>0</v>
      </c>
      <c r="E132" s="252">
        <f t="shared" ref="E132:E195" si="6">IF(C132&lt;&gt;0,D132/C132-1,"")</f>
        <v>-1</v>
      </c>
      <c r="F132" s="58" t="str">
        <f t="shared" ref="F132:F195" si="7">IF(LEN(A132)=3,"是",IF(B132&lt;&gt;"",IF(SUM(C132:D132)&lt;&gt;0,"是","否"),"是"))</f>
        <v>是</v>
      </c>
      <c r="G132" s="186" t="str">
        <f t="shared" ref="G132:G195" si="8">IF(LEN(A132)=3,"类",IF(LEN(A132)=5,"款","项"))</f>
        <v>项</v>
      </c>
    </row>
    <row r="133" ht="36" customHeight="1" spans="1:7">
      <c r="A133" s="248" t="s">
        <v>1741</v>
      </c>
      <c r="B133" s="249" t="s">
        <v>188</v>
      </c>
      <c r="C133" s="253">
        <v>37</v>
      </c>
      <c r="D133" s="254">
        <v>33</v>
      </c>
      <c r="E133" s="252">
        <f t="shared" si="6"/>
        <v>-0.108108108108108</v>
      </c>
      <c r="F133" s="58" t="str">
        <f t="shared" si="7"/>
        <v>是</v>
      </c>
      <c r="G133" s="186" t="str">
        <f t="shared" si="8"/>
        <v>项</v>
      </c>
    </row>
    <row r="134" ht="36" customHeight="1" spans="1:7">
      <c r="A134" s="248" t="s">
        <v>1742</v>
      </c>
      <c r="B134" s="249" t="s">
        <v>259</v>
      </c>
      <c r="C134" s="253">
        <v>5</v>
      </c>
      <c r="D134" s="254">
        <v>0</v>
      </c>
      <c r="E134" s="252">
        <f t="shared" si="6"/>
        <v>-1</v>
      </c>
      <c r="F134" s="58" t="str">
        <f t="shared" si="7"/>
        <v>是</v>
      </c>
      <c r="G134" s="186" t="str">
        <f t="shared" si="8"/>
        <v>项</v>
      </c>
    </row>
    <row r="135" ht="36" customHeight="1" spans="1:7">
      <c r="A135" s="248" t="s">
        <v>1743</v>
      </c>
      <c r="B135" s="249" t="s">
        <v>260</v>
      </c>
      <c r="C135" s="250">
        <f>SUM(C136:C147)</f>
        <v>5</v>
      </c>
      <c r="D135" s="251">
        <f>SUM(D136:D147)</f>
        <v>0</v>
      </c>
      <c r="E135" s="252">
        <f t="shared" si="6"/>
        <v>-1</v>
      </c>
      <c r="F135" s="58" t="str">
        <f t="shared" si="7"/>
        <v>是</v>
      </c>
      <c r="G135" s="186" t="str">
        <f t="shared" si="8"/>
        <v>款</v>
      </c>
    </row>
    <row r="136" ht="36" customHeight="1" spans="1:7">
      <c r="A136" s="248" t="s">
        <v>1744</v>
      </c>
      <c r="B136" s="249" t="s">
        <v>179</v>
      </c>
      <c r="C136" s="250">
        <v>0</v>
      </c>
      <c r="D136" s="251">
        <v>0</v>
      </c>
      <c r="E136" s="252" t="str">
        <f t="shared" si="6"/>
        <v/>
      </c>
      <c r="F136" s="58" t="str">
        <f t="shared" si="7"/>
        <v>否</v>
      </c>
      <c r="G136" s="186" t="str">
        <f t="shared" si="8"/>
        <v>项</v>
      </c>
    </row>
    <row r="137" ht="36" customHeight="1" spans="1:7">
      <c r="A137" s="248" t="s">
        <v>1745</v>
      </c>
      <c r="B137" s="249" t="s">
        <v>180</v>
      </c>
      <c r="C137" s="250">
        <v>0</v>
      </c>
      <c r="D137" s="251">
        <v>0</v>
      </c>
      <c r="E137" s="252" t="str">
        <f t="shared" si="6"/>
        <v/>
      </c>
      <c r="F137" s="58" t="str">
        <f t="shared" si="7"/>
        <v>否</v>
      </c>
      <c r="G137" s="186" t="str">
        <f t="shared" si="8"/>
        <v>项</v>
      </c>
    </row>
    <row r="138" ht="36" customHeight="1" spans="1:7">
      <c r="A138" s="248" t="s">
        <v>1746</v>
      </c>
      <c r="B138" s="249" t="s">
        <v>181</v>
      </c>
      <c r="C138" s="250">
        <v>0</v>
      </c>
      <c r="D138" s="251">
        <v>0</v>
      </c>
      <c r="E138" s="252" t="str">
        <f t="shared" si="6"/>
        <v/>
      </c>
      <c r="F138" s="58" t="str">
        <f t="shared" si="7"/>
        <v>否</v>
      </c>
      <c r="G138" s="186" t="str">
        <f t="shared" si="8"/>
        <v>项</v>
      </c>
    </row>
    <row r="139" ht="36" customHeight="1" spans="1:7">
      <c r="A139" s="248" t="s">
        <v>1747</v>
      </c>
      <c r="B139" s="249" t="s">
        <v>261</v>
      </c>
      <c r="C139" s="250">
        <v>0</v>
      </c>
      <c r="D139" s="251">
        <v>0</v>
      </c>
      <c r="E139" s="252" t="str">
        <f t="shared" si="6"/>
        <v/>
      </c>
      <c r="F139" s="58" t="str">
        <f t="shared" si="7"/>
        <v>否</v>
      </c>
      <c r="G139" s="186" t="str">
        <f t="shared" si="8"/>
        <v>项</v>
      </c>
    </row>
    <row r="140" ht="36" customHeight="1" spans="1:7">
      <c r="A140" s="248" t="s">
        <v>1748</v>
      </c>
      <c r="B140" s="249" t="s">
        <v>1749</v>
      </c>
      <c r="C140" s="250">
        <v>0</v>
      </c>
      <c r="D140" s="251">
        <v>0</v>
      </c>
      <c r="E140" s="252" t="str">
        <f t="shared" si="6"/>
        <v/>
      </c>
      <c r="F140" s="58" t="str">
        <f t="shared" si="7"/>
        <v>否</v>
      </c>
      <c r="G140" s="186" t="str">
        <f t="shared" si="8"/>
        <v>项</v>
      </c>
    </row>
    <row r="141" ht="36" customHeight="1" spans="1:7">
      <c r="A141" s="248" t="s">
        <v>1750</v>
      </c>
      <c r="B141" s="249" t="s">
        <v>263</v>
      </c>
      <c r="C141" s="253">
        <v>5</v>
      </c>
      <c r="D141" s="251">
        <v>0</v>
      </c>
      <c r="E141" s="252">
        <f t="shared" si="6"/>
        <v>-1</v>
      </c>
      <c r="F141" s="58" t="str">
        <f t="shared" si="7"/>
        <v>是</v>
      </c>
      <c r="G141" s="186" t="str">
        <f t="shared" si="8"/>
        <v>项</v>
      </c>
    </row>
    <row r="142" ht="36" customHeight="1" spans="1:7">
      <c r="A142" s="248" t="s">
        <v>1751</v>
      </c>
      <c r="B142" s="249" t="s">
        <v>1752</v>
      </c>
      <c r="C142" s="250">
        <v>0</v>
      </c>
      <c r="D142" s="251">
        <v>0</v>
      </c>
      <c r="E142" s="252" t="str">
        <f t="shared" si="6"/>
        <v/>
      </c>
      <c r="F142" s="58" t="str">
        <f t="shared" si="7"/>
        <v>否</v>
      </c>
      <c r="G142" s="186" t="str">
        <f t="shared" si="8"/>
        <v>项</v>
      </c>
    </row>
    <row r="143" ht="36" customHeight="1" spans="1:7">
      <c r="A143" s="248" t="s">
        <v>1753</v>
      </c>
      <c r="B143" s="249" t="s">
        <v>266</v>
      </c>
      <c r="C143" s="250">
        <v>0</v>
      </c>
      <c r="D143" s="251">
        <v>0</v>
      </c>
      <c r="E143" s="252" t="str">
        <f t="shared" si="6"/>
        <v/>
      </c>
      <c r="F143" s="58" t="str">
        <f t="shared" si="7"/>
        <v>否</v>
      </c>
      <c r="G143" s="186" t="str">
        <f t="shared" si="8"/>
        <v>项</v>
      </c>
    </row>
    <row r="144" ht="36" customHeight="1" spans="1:7">
      <c r="A144" s="248" t="s">
        <v>1754</v>
      </c>
      <c r="B144" s="249" t="s">
        <v>267</v>
      </c>
      <c r="C144" s="250">
        <v>0</v>
      </c>
      <c r="D144" s="251">
        <v>0</v>
      </c>
      <c r="E144" s="252" t="str">
        <f t="shared" si="6"/>
        <v/>
      </c>
      <c r="F144" s="58" t="str">
        <f t="shared" si="7"/>
        <v>否</v>
      </c>
      <c r="G144" s="186" t="str">
        <f t="shared" si="8"/>
        <v>项</v>
      </c>
    </row>
    <row r="145" ht="36" customHeight="1" spans="1:7">
      <c r="A145" s="248" t="s">
        <v>1755</v>
      </c>
      <c r="B145" s="249" t="s">
        <v>268</v>
      </c>
      <c r="C145" s="250">
        <v>0</v>
      </c>
      <c r="D145" s="251">
        <v>0</v>
      </c>
      <c r="E145" s="252" t="str">
        <f t="shared" si="6"/>
        <v/>
      </c>
      <c r="F145" s="58" t="str">
        <f t="shared" si="7"/>
        <v>否</v>
      </c>
      <c r="G145" s="186" t="str">
        <f t="shared" si="8"/>
        <v>项</v>
      </c>
    </row>
    <row r="146" ht="36" customHeight="1" spans="1:7">
      <c r="A146" s="248" t="s">
        <v>1756</v>
      </c>
      <c r="B146" s="249" t="s">
        <v>188</v>
      </c>
      <c r="C146" s="250">
        <v>0</v>
      </c>
      <c r="D146" s="251">
        <v>0</v>
      </c>
      <c r="E146" s="252" t="str">
        <f t="shared" si="6"/>
        <v/>
      </c>
      <c r="F146" s="58" t="str">
        <f t="shared" si="7"/>
        <v>否</v>
      </c>
      <c r="G146" s="186" t="str">
        <f t="shared" si="8"/>
        <v>项</v>
      </c>
    </row>
    <row r="147" ht="36" customHeight="1" spans="1:7">
      <c r="A147" s="248" t="s">
        <v>1757</v>
      </c>
      <c r="B147" s="249" t="s">
        <v>269</v>
      </c>
      <c r="C147" s="250">
        <v>0</v>
      </c>
      <c r="D147" s="251">
        <v>0</v>
      </c>
      <c r="E147" s="252" t="str">
        <f t="shared" si="6"/>
        <v/>
      </c>
      <c r="F147" s="58" t="str">
        <f t="shared" si="7"/>
        <v>否</v>
      </c>
      <c r="G147" s="186" t="str">
        <f t="shared" si="8"/>
        <v>项</v>
      </c>
    </row>
    <row r="148" ht="36" customHeight="1" spans="1:7">
      <c r="A148" s="248" t="s">
        <v>1758</v>
      </c>
      <c r="B148" s="249" t="s">
        <v>270</v>
      </c>
      <c r="C148" s="250">
        <f>SUM(C149:C154)</f>
        <v>451</v>
      </c>
      <c r="D148" s="251">
        <f>SUM(D149:D154)</f>
        <v>222</v>
      </c>
      <c r="E148" s="252">
        <f t="shared" si="6"/>
        <v>-0.507760532150776</v>
      </c>
      <c r="F148" s="58" t="str">
        <f t="shared" si="7"/>
        <v>是</v>
      </c>
      <c r="G148" s="186" t="str">
        <f t="shared" si="8"/>
        <v>款</v>
      </c>
    </row>
    <row r="149" ht="36" customHeight="1" spans="1:7">
      <c r="A149" s="248" t="s">
        <v>1759</v>
      </c>
      <c r="B149" s="249" t="s">
        <v>179</v>
      </c>
      <c r="C149" s="253">
        <v>111</v>
      </c>
      <c r="D149" s="254">
        <v>105</v>
      </c>
      <c r="E149" s="252">
        <f t="shared" si="6"/>
        <v>-0.0540540540540541</v>
      </c>
      <c r="F149" s="58" t="str">
        <f t="shared" si="7"/>
        <v>是</v>
      </c>
      <c r="G149" s="186" t="str">
        <f t="shared" si="8"/>
        <v>项</v>
      </c>
    </row>
    <row r="150" ht="36" customHeight="1" spans="1:7">
      <c r="A150" s="248" t="s">
        <v>1760</v>
      </c>
      <c r="B150" s="249" t="s">
        <v>180</v>
      </c>
      <c r="C150" s="253">
        <v>320</v>
      </c>
      <c r="D150" s="254">
        <v>102</v>
      </c>
      <c r="E150" s="252">
        <f t="shared" si="6"/>
        <v>-0.68125</v>
      </c>
      <c r="F150" s="58" t="str">
        <f t="shared" si="7"/>
        <v>是</v>
      </c>
      <c r="G150" s="186" t="str">
        <f t="shared" si="8"/>
        <v>项</v>
      </c>
    </row>
    <row r="151" ht="36" customHeight="1" spans="1:7">
      <c r="A151" s="248" t="s">
        <v>1761</v>
      </c>
      <c r="B151" s="249" t="s">
        <v>181</v>
      </c>
      <c r="C151" s="253">
        <v>0</v>
      </c>
      <c r="D151" s="254">
        <v>0</v>
      </c>
      <c r="E151" s="252" t="str">
        <f t="shared" si="6"/>
        <v/>
      </c>
      <c r="F151" s="58" t="str">
        <f t="shared" si="7"/>
        <v>否</v>
      </c>
      <c r="G151" s="186" t="str">
        <f t="shared" si="8"/>
        <v>项</v>
      </c>
    </row>
    <row r="152" ht="36" customHeight="1" spans="1:7">
      <c r="A152" s="248" t="s">
        <v>1762</v>
      </c>
      <c r="B152" s="249" t="s">
        <v>271</v>
      </c>
      <c r="C152" s="253">
        <v>10</v>
      </c>
      <c r="D152" s="254">
        <v>6</v>
      </c>
      <c r="E152" s="252">
        <f t="shared" si="6"/>
        <v>-0.4</v>
      </c>
      <c r="F152" s="58" t="str">
        <f t="shared" si="7"/>
        <v>是</v>
      </c>
      <c r="G152" s="186" t="str">
        <f t="shared" si="8"/>
        <v>项</v>
      </c>
    </row>
    <row r="153" ht="36" customHeight="1" spans="1:7">
      <c r="A153" s="248" t="s">
        <v>1763</v>
      </c>
      <c r="B153" s="249" t="s">
        <v>188</v>
      </c>
      <c r="C153" s="253">
        <v>0</v>
      </c>
      <c r="D153" s="254">
        <v>0</v>
      </c>
      <c r="E153" s="252" t="str">
        <f t="shared" si="6"/>
        <v/>
      </c>
      <c r="F153" s="58" t="str">
        <f t="shared" si="7"/>
        <v>否</v>
      </c>
      <c r="G153" s="186" t="str">
        <f t="shared" si="8"/>
        <v>项</v>
      </c>
    </row>
    <row r="154" ht="36" customHeight="1" spans="1:7">
      <c r="A154" s="248" t="s">
        <v>1764</v>
      </c>
      <c r="B154" s="249" t="s">
        <v>272</v>
      </c>
      <c r="C154" s="253">
        <v>10</v>
      </c>
      <c r="D154" s="254">
        <v>9</v>
      </c>
      <c r="E154" s="252">
        <f t="shared" si="6"/>
        <v>-0.1</v>
      </c>
      <c r="F154" s="58" t="str">
        <f t="shared" si="7"/>
        <v>是</v>
      </c>
      <c r="G154" s="186" t="str">
        <f t="shared" si="8"/>
        <v>项</v>
      </c>
    </row>
    <row r="155" ht="36" customHeight="1" spans="1:7">
      <c r="A155" s="248" t="s">
        <v>1765</v>
      </c>
      <c r="B155" s="249" t="s">
        <v>273</v>
      </c>
      <c r="C155" s="250">
        <f>SUM(C156:C162)</f>
        <v>0</v>
      </c>
      <c r="D155" s="251">
        <f>SUM(D156:D162)</f>
        <v>0</v>
      </c>
      <c r="E155" s="252" t="str">
        <f t="shared" si="6"/>
        <v/>
      </c>
      <c r="F155" s="58" t="str">
        <f t="shared" si="7"/>
        <v>否</v>
      </c>
      <c r="G155" s="186" t="str">
        <f t="shared" si="8"/>
        <v>款</v>
      </c>
    </row>
    <row r="156" ht="36" customHeight="1" spans="1:7">
      <c r="A156" s="248" t="s">
        <v>1766</v>
      </c>
      <c r="B156" s="249" t="s">
        <v>179</v>
      </c>
      <c r="C156" s="250">
        <v>0</v>
      </c>
      <c r="D156" s="251">
        <v>0</v>
      </c>
      <c r="E156" s="252" t="str">
        <f t="shared" si="6"/>
        <v/>
      </c>
      <c r="F156" s="58" t="str">
        <f t="shared" si="7"/>
        <v>否</v>
      </c>
      <c r="G156" s="186" t="str">
        <f t="shared" si="8"/>
        <v>项</v>
      </c>
    </row>
    <row r="157" ht="36" customHeight="1" spans="1:7">
      <c r="A157" s="248" t="s">
        <v>1767</v>
      </c>
      <c r="B157" s="249" t="s">
        <v>180</v>
      </c>
      <c r="C157" s="250">
        <v>0</v>
      </c>
      <c r="D157" s="251">
        <v>0</v>
      </c>
      <c r="E157" s="252" t="str">
        <f t="shared" si="6"/>
        <v/>
      </c>
      <c r="F157" s="58" t="str">
        <f t="shared" si="7"/>
        <v>否</v>
      </c>
      <c r="G157" s="186" t="str">
        <f t="shared" si="8"/>
        <v>项</v>
      </c>
    </row>
    <row r="158" ht="36" customHeight="1" spans="1:7">
      <c r="A158" s="248" t="s">
        <v>1768</v>
      </c>
      <c r="B158" s="249" t="s">
        <v>181</v>
      </c>
      <c r="C158" s="250">
        <v>0</v>
      </c>
      <c r="D158" s="251">
        <v>0</v>
      </c>
      <c r="E158" s="252" t="str">
        <f t="shared" si="6"/>
        <v/>
      </c>
      <c r="F158" s="58" t="str">
        <f t="shared" si="7"/>
        <v>否</v>
      </c>
      <c r="G158" s="186" t="str">
        <f t="shared" si="8"/>
        <v>项</v>
      </c>
    </row>
    <row r="159" ht="36" customHeight="1" spans="1:7">
      <c r="A159" s="248" t="s">
        <v>1769</v>
      </c>
      <c r="B159" s="249" t="s">
        <v>274</v>
      </c>
      <c r="C159" s="250">
        <v>0</v>
      </c>
      <c r="D159" s="251">
        <v>0</v>
      </c>
      <c r="E159" s="252" t="str">
        <f t="shared" si="6"/>
        <v/>
      </c>
      <c r="F159" s="58" t="str">
        <f t="shared" si="7"/>
        <v>否</v>
      </c>
      <c r="G159" s="186" t="str">
        <f t="shared" si="8"/>
        <v>项</v>
      </c>
    </row>
    <row r="160" ht="36" customHeight="1" spans="1:7">
      <c r="A160" s="248" t="s">
        <v>1770</v>
      </c>
      <c r="B160" s="249" t="s">
        <v>275</v>
      </c>
      <c r="C160" s="250">
        <v>0</v>
      </c>
      <c r="D160" s="251">
        <v>0</v>
      </c>
      <c r="E160" s="252" t="str">
        <f t="shared" si="6"/>
        <v/>
      </c>
      <c r="F160" s="58" t="str">
        <f t="shared" si="7"/>
        <v>否</v>
      </c>
      <c r="G160" s="186" t="str">
        <f t="shared" si="8"/>
        <v>项</v>
      </c>
    </row>
    <row r="161" ht="36" customHeight="1" spans="1:7">
      <c r="A161" s="248" t="s">
        <v>1771</v>
      </c>
      <c r="B161" s="249" t="s">
        <v>188</v>
      </c>
      <c r="C161" s="250">
        <v>0</v>
      </c>
      <c r="D161" s="251">
        <v>0</v>
      </c>
      <c r="E161" s="252" t="str">
        <f t="shared" si="6"/>
        <v/>
      </c>
      <c r="F161" s="58" t="str">
        <f t="shared" si="7"/>
        <v>否</v>
      </c>
      <c r="G161" s="186" t="str">
        <f t="shared" si="8"/>
        <v>项</v>
      </c>
    </row>
    <row r="162" ht="36" customHeight="1" spans="1:7">
      <c r="A162" s="248" t="s">
        <v>1772</v>
      </c>
      <c r="B162" s="249" t="s">
        <v>276</v>
      </c>
      <c r="C162" s="250">
        <v>0</v>
      </c>
      <c r="D162" s="251">
        <v>0</v>
      </c>
      <c r="E162" s="252" t="str">
        <f t="shared" si="6"/>
        <v/>
      </c>
      <c r="F162" s="58" t="str">
        <f t="shared" si="7"/>
        <v>否</v>
      </c>
      <c r="G162" s="186" t="str">
        <f t="shared" si="8"/>
        <v>项</v>
      </c>
    </row>
    <row r="163" ht="36" customHeight="1" spans="1:7">
      <c r="A163" s="248" t="s">
        <v>1773</v>
      </c>
      <c r="B163" s="249" t="s">
        <v>277</v>
      </c>
      <c r="C163" s="250">
        <f>SUM(C164:C168)</f>
        <v>125</v>
      </c>
      <c r="D163" s="251">
        <f>SUM(D164:D168)</f>
        <v>91</v>
      </c>
      <c r="E163" s="252">
        <f t="shared" si="6"/>
        <v>-0.272</v>
      </c>
      <c r="F163" s="58" t="str">
        <f t="shared" si="7"/>
        <v>是</v>
      </c>
      <c r="G163" s="186" t="str">
        <f t="shared" si="8"/>
        <v>款</v>
      </c>
    </row>
    <row r="164" ht="36" customHeight="1" spans="1:7">
      <c r="A164" s="248" t="s">
        <v>1774</v>
      </c>
      <c r="B164" s="249" t="s">
        <v>179</v>
      </c>
      <c r="C164" s="253">
        <v>95</v>
      </c>
      <c r="D164" s="254">
        <v>88</v>
      </c>
      <c r="E164" s="252">
        <f t="shared" si="6"/>
        <v>-0.0736842105263158</v>
      </c>
      <c r="F164" s="58" t="str">
        <f t="shared" si="7"/>
        <v>是</v>
      </c>
      <c r="G164" s="186" t="str">
        <f t="shared" si="8"/>
        <v>项</v>
      </c>
    </row>
    <row r="165" ht="36" customHeight="1" spans="1:7">
      <c r="A165" s="248" t="s">
        <v>1775</v>
      </c>
      <c r="B165" s="249" t="s">
        <v>180</v>
      </c>
      <c r="C165" s="253">
        <v>0</v>
      </c>
      <c r="D165" s="254">
        <v>0</v>
      </c>
      <c r="E165" s="252" t="str">
        <f t="shared" si="6"/>
        <v/>
      </c>
      <c r="F165" s="58" t="str">
        <f t="shared" si="7"/>
        <v>否</v>
      </c>
      <c r="G165" s="186" t="str">
        <f t="shared" si="8"/>
        <v>项</v>
      </c>
    </row>
    <row r="166" ht="36" customHeight="1" spans="1:7">
      <c r="A166" s="248" t="s">
        <v>1776</v>
      </c>
      <c r="B166" s="249" t="s">
        <v>181</v>
      </c>
      <c r="C166" s="253">
        <v>0</v>
      </c>
      <c r="D166" s="254">
        <v>0</v>
      </c>
      <c r="E166" s="252" t="str">
        <f t="shared" si="6"/>
        <v/>
      </c>
      <c r="F166" s="58" t="str">
        <f t="shared" si="7"/>
        <v>否</v>
      </c>
      <c r="G166" s="186" t="str">
        <f t="shared" si="8"/>
        <v>项</v>
      </c>
    </row>
    <row r="167" ht="36" customHeight="1" spans="1:7">
      <c r="A167" s="248" t="s">
        <v>1777</v>
      </c>
      <c r="B167" s="249" t="s">
        <v>278</v>
      </c>
      <c r="C167" s="253">
        <v>30</v>
      </c>
      <c r="D167" s="254">
        <v>3</v>
      </c>
      <c r="E167" s="252">
        <f t="shared" si="6"/>
        <v>-0.9</v>
      </c>
      <c r="F167" s="58" t="str">
        <f t="shared" si="7"/>
        <v>是</v>
      </c>
      <c r="G167" s="186" t="str">
        <f t="shared" si="8"/>
        <v>项</v>
      </c>
    </row>
    <row r="168" ht="36" customHeight="1" spans="1:7">
      <c r="A168" s="248" t="s">
        <v>1778</v>
      </c>
      <c r="B168" s="249" t="s">
        <v>279</v>
      </c>
      <c r="C168" s="253">
        <v>0</v>
      </c>
      <c r="D168" s="254">
        <v>0</v>
      </c>
      <c r="E168" s="252" t="str">
        <f t="shared" si="6"/>
        <v/>
      </c>
      <c r="F168" s="58" t="str">
        <f t="shared" si="7"/>
        <v>否</v>
      </c>
      <c r="G168" s="186" t="str">
        <f t="shared" si="8"/>
        <v>项</v>
      </c>
    </row>
    <row r="169" ht="36" customHeight="1" spans="1:7">
      <c r="A169" s="248" t="s">
        <v>1779</v>
      </c>
      <c r="B169" s="249" t="s">
        <v>280</v>
      </c>
      <c r="C169" s="250">
        <f>SUM(C170:C175)</f>
        <v>73</v>
      </c>
      <c r="D169" s="251">
        <f>SUM(D170:D175)</f>
        <v>62</v>
      </c>
      <c r="E169" s="252">
        <f t="shared" si="6"/>
        <v>-0.150684931506849</v>
      </c>
      <c r="F169" s="58" t="str">
        <f t="shared" si="7"/>
        <v>是</v>
      </c>
      <c r="G169" s="186" t="str">
        <f t="shared" si="8"/>
        <v>款</v>
      </c>
    </row>
    <row r="170" ht="36" customHeight="1" spans="1:7">
      <c r="A170" s="248" t="s">
        <v>1780</v>
      </c>
      <c r="B170" s="249" t="s">
        <v>179</v>
      </c>
      <c r="C170" s="253">
        <v>67</v>
      </c>
      <c r="D170" s="254">
        <v>59</v>
      </c>
      <c r="E170" s="252">
        <f t="shared" si="6"/>
        <v>-0.119402985074627</v>
      </c>
      <c r="F170" s="58" t="str">
        <f t="shared" si="7"/>
        <v>是</v>
      </c>
      <c r="G170" s="186" t="str">
        <f t="shared" si="8"/>
        <v>项</v>
      </c>
    </row>
    <row r="171" ht="36" customHeight="1" spans="1:7">
      <c r="A171" s="248" t="s">
        <v>1781</v>
      </c>
      <c r="B171" s="249" t="s">
        <v>180</v>
      </c>
      <c r="C171" s="253">
        <v>6</v>
      </c>
      <c r="D171" s="254">
        <v>3</v>
      </c>
      <c r="E171" s="252">
        <f t="shared" si="6"/>
        <v>-0.5</v>
      </c>
      <c r="F171" s="58" t="str">
        <f t="shared" si="7"/>
        <v>是</v>
      </c>
      <c r="G171" s="186" t="str">
        <f t="shared" si="8"/>
        <v>项</v>
      </c>
    </row>
    <row r="172" ht="36" customHeight="1" spans="1:7">
      <c r="A172" s="248" t="s">
        <v>1782</v>
      </c>
      <c r="B172" s="249" t="s">
        <v>181</v>
      </c>
      <c r="C172" s="250">
        <v>0</v>
      </c>
      <c r="D172" s="254">
        <v>0</v>
      </c>
      <c r="E172" s="252" t="str">
        <f t="shared" si="6"/>
        <v/>
      </c>
      <c r="F172" s="58" t="str">
        <f t="shared" si="7"/>
        <v>否</v>
      </c>
      <c r="G172" s="186" t="str">
        <f t="shared" si="8"/>
        <v>项</v>
      </c>
    </row>
    <row r="173" ht="36" customHeight="1" spans="1:7">
      <c r="A173" s="248" t="s">
        <v>1783</v>
      </c>
      <c r="B173" s="249" t="s">
        <v>193</v>
      </c>
      <c r="C173" s="250">
        <v>0</v>
      </c>
      <c r="D173" s="254">
        <v>0</v>
      </c>
      <c r="E173" s="252" t="str">
        <f t="shared" si="6"/>
        <v/>
      </c>
      <c r="F173" s="58" t="str">
        <f t="shared" si="7"/>
        <v>否</v>
      </c>
      <c r="G173" s="186" t="str">
        <f t="shared" si="8"/>
        <v>项</v>
      </c>
    </row>
    <row r="174" ht="36" customHeight="1" spans="1:7">
      <c r="A174" s="248" t="s">
        <v>1784</v>
      </c>
      <c r="B174" s="249" t="s">
        <v>188</v>
      </c>
      <c r="C174" s="250">
        <v>0</v>
      </c>
      <c r="D174" s="254">
        <v>0</v>
      </c>
      <c r="E174" s="252" t="str">
        <f t="shared" si="6"/>
        <v/>
      </c>
      <c r="F174" s="58" t="str">
        <f t="shared" si="7"/>
        <v>否</v>
      </c>
      <c r="G174" s="186" t="str">
        <f t="shared" si="8"/>
        <v>项</v>
      </c>
    </row>
    <row r="175" ht="36" customHeight="1" spans="1:7">
      <c r="A175" s="248" t="s">
        <v>1785</v>
      </c>
      <c r="B175" s="249" t="s">
        <v>281</v>
      </c>
      <c r="C175" s="250">
        <v>0</v>
      </c>
      <c r="D175" s="254">
        <v>0</v>
      </c>
      <c r="E175" s="252" t="str">
        <f t="shared" si="6"/>
        <v/>
      </c>
      <c r="F175" s="58" t="str">
        <f t="shared" si="7"/>
        <v>否</v>
      </c>
      <c r="G175" s="186" t="str">
        <f t="shared" si="8"/>
        <v>项</v>
      </c>
    </row>
    <row r="176" ht="36" customHeight="1" spans="1:7">
      <c r="A176" s="248" t="s">
        <v>1786</v>
      </c>
      <c r="B176" s="249" t="s">
        <v>282</v>
      </c>
      <c r="C176" s="250">
        <f>SUM(C177:C182)</f>
        <v>406</v>
      </c>
      <c r="D176" s="251">
        <f>SUM(D177:D182)</f>
        <v>362</v>
      </c>
      <c r="E176" s="252">
        <f t="shared" si="6"/>
        <v>-0.108374384236453</v>
      </c>
      <c r="F176" s="58" t="str">
        <f t="shared" si="7"/>
        <v>是</v>
      </c>
      <c r="G176" s="186" t="str">
        <f t="shared" si="8"/>
        <v>款</v>
      </c>
    </row>
    <row r="177" ht="36" customHeight="1" spans="1:7">
      <c r="A177" s="248" t="s">
        <v>1787</v>
      </c>
      <c r="B177" s="249" t="s">
        <v>179</v>
      </c>
      <c r="C177" s="253">
        <v>312</v>
      </c>
      <c r="D177" s="254">
        <v>292</v>
      </c>
      <c r="E177" s="252">
        <f t="shared" si="6"/>
        <v>-0.0641025641025641</v>
      </c>
      <c r="F177" s="58" t="str">
        <f t="shared" si="7"/>
        <v>是</v>
      </c>
      <c r="G177" s="186" t="str">
        <f t="shared" si="8"/>
        <v>项</v>
      </c>
    </row>
    <row r="178" ht="36" customHeight="1" spans="1:7">
      <c r="A178" s="248" t="s">
        <v>1788</v>
      </c>
      <c r="B178" s="249" t="s">
        <v>180</v>
      </c>
      <c r="C178" s="253">
        <v>13</v>
      </c>
      <c r="D178" s="254">
        <v>4</v>
      </c>
      <c r="E178" s="252">
        <f t="shared" si="6"/>
        <v>-0.692307692307692</v>
      </c>
      <c r="F178" s="58" t="str">
        <f t="shared" si="7"/>
        <v>是</v>
      </c>
      <c r="G178" s="186" t="str">
        <f t="shared" si="8"/>
        <v>项</v>
      </c>
    </row>
    <row r="179" ht="36" customHeight="1" spans="1:7">
      <c r="A179" s="248" t="s">
        <v>1789</v>
      </c>
      <c r="B179" s="249" t="s">
        <v>181</v>
      </c>
      <c r="C179" s="253">
        <v>0</v>
      </c>
      <c r="D179" s="254">
        <v>0</v>
      </c>
      <c r="E179" s="252" t="str">
        <f t="shared" si="6"/>
        <v/>
      </c>
      <c r="F179" s="58" t="str">
        <f t="shared" si="7"/>
        <v>否</v>
      </c>
      <c r="G179" s="186" t="str">
        <f t="shared" si="8"/>
        <v>项</v>
      </c>
    </row>
    <row r="180" ht="36" customHeight="1" spans="1:7">
      <c r="A180" s="248">
        <v>2012906</v>
      </c>
      <c r="B180" s="249" t="s">
        <v>283</v>
      </c>
      <c r="C180" s="253">
        <v>0</v>
      </c>
      <c r="D180" s="254">
        <v>0</v>
      </c>
      <c r="E180" s="252" t="str">
        <f t="shared" si="6"/>
        <v/>
      </c>
      <c r="F180" s="58" t="str">
        <f t="shared" si="7"/>
        <v>否</v>
      </c>
      <c r="G180" s="186" t="str">
        <f t="shared" si="8"/>
        <v>项</v>
      </c>
    </row>
    <row r="181" ht="36" customHeight="1" spans="1:7">
      <c r="A181" s="248" t="s">
        <v>1790</v>
      </c>
      <c r="B181" s="249" t="s">
        <v>188</v>
      </c>
      <c r="C181" s="253">
        <v>19</v>
      </c>
      <c r="D181" s="254">
        <v>17</v>
      </c>
      <c r="E181" s="252">
        <f t="shared" si="6"/>
        <v>-0.105263157894737</v>
      </c>
      <c r="F181" s="58" t="str">
        <f t="shared" si="7"/>
        <v>是</v>
      </c>
      <c r="G181" s="186" t="str">
        <f t="shared" si="8"/>
        <v>项</v>
      </c>
    </row>
    <row r="182" ht="36" customHeight="1" spans="1:7">
      <c r="A182" s="248" t="s">
        <v>1791</v>
      </c>
      <c r="B182" s="249" t="s">
        <v>284</v>
      </c>
      <c r="C182" s="253">
        <v>62</v>
      </c>
      <c r="D182" s="254">
        <v>49</v>
      </c>
      <c r="E182" s="252">
        <f t="shared" si="6"/>
        <v>-0.209677419354839</v>
      </c>
      <c r="F182" s="58" t="str">
        <f t="shared" si="7"/>
        <v>是</v>
      </c>
      <c r="G182" s="186" t="str">
        <f t="shared" si="8"/>
        <v>项</v>
      </c>
    </row>
    <row r="183" ht="36" customHeight="1" spans="1:7">
      <c r="A183" s="248" t="s">
        <v>1792</v>
      </c>
      <c r="B183" s="249" t="s">
        <v>285</v>
      </c>
      <c r="C183" s="250">
        <f>SUM(C184:C189)</f>
        <v>1576</v>
      </c>
      <c r="D183" s="251">
        <f>SUM(D184:D189)</f>
        <v>2137</v>
      </c>
      <c r="E183" s="252">
        <f t="shared" si="6"/>
        <v>0.355964467005076</v>
      </c>
      <c r="F183" s="58" t="str">
        <f t="shared" si="7"/>
        <v>是</v>
      </c>
      <c r="G183" s="186" t="str">
        <f t="shared" si="8"/>
        <v>款</v>
      </c>
    </row>
    <row r="184" ht="36" customHeight="1" spans="1:7">
      <c r="A184" s="248" t="s">
        <v>1793</v>
      </c>
      <c r="B184" s="249" t="s">
        <v>179</v>
      </c>
      <c r="C184" s="253">
        <v>1196</v>
      </c>
      <c r="D184" s="254">
        <v>2069</v>
      </c>
      <c r="E184" s="252">
        <f t="shared" si="6"/>
        <v>0.729933110367893</v>
      </c>
      <c r="F184" s="58" t="str">
        <f t="shared" si="7"/>
        <v>是</v>
      </c>
      <c r="G184" s="186" t="str">
        <f t="shared" si="8"/>
        <v>项</v>
      </c>
    </row>
    <row r="185" ht="36" customHeight="1" spans="1:7">
      <c r="A185" s="248" t="s">
        <v>1794</v>
      </c>
      <c r="B185" s="249" t="s">
        <v>180</v>
      </c>
      <c r="C185" s="253">
        <v>327</v>
      </c>
      <c r="D185" s="254">
        <v>36</v>
      </c>
      <c r="E185" s="252">
        <f t="shared" si="6"/>
        <v>-0.889908256880734</v>
      </c>
      <c r="F185" s="58" t="str">
        <f t="shared" si="7"/>
        <v>是</v>
      </c>
      <c r="G185" s="186" t="str">
        <f t="shared" si="8"/>
        <v>项</v>
      </c>
    </row>
    <row r="186" ht="36" customHeight="1" spans="1:7">
      <c r="A186" s="248" t="s">
        <v>1795</v>
      </c>
      <c r="B186" s="249" t="s">
        <v>181</v>
      </c>
      <c r="C186" s="253">
        <v>0</v>
      </c>
      <c r="D186" s="254">
        <v>0</v>
      </c>
      <c r="E186" s="252" t="str">
        <f t="shared" si="6"/>
        <v/>
      </c>
      <c r="F186" s="58" t="str">
        <f t="shared" si="7"/>
        <v>否</v>
      </c>
      <c r="G186" s="186" t="str">
        <f t="shared" si="8"/>
        <v>项</v>
      </c>
    </row>
    <row r="187" ht="36" customHeight="1" spans="1:7">
      <c r="A187" s="248" t="s">
        <v>1796</v>
      </c>
      <c r="B187" s="249" t="s">
        <v>286</v>
      </c>
      <c r="C187" s="253">
        <v>0</v>
      </c>
      <c r="D187" s="254">
        <v>0</v>
      </c>
      <c r="E187" s="252" t="str">
        <f t="shared" si="6"/>
        <v/>
      </c>
      <c r="F187" s="58" t="str">
        <f t="shared" si="7"/>
        <v>否</v>
      </c>
      <c r="G187" s="186" t="str">
        <f t="shared" si="8"/>
        <v>项</v>
      </c>
    </row>
    <row r="188" ht="36" customHeight="1" spans="1:7">
      <c r="A188" s="248" t="s">
        <v>1797</v>
      </c>
      <c r="B188" s="249" t="s">
        <v>188</v>
      </c>
      <c r="C188" s="253">
        <v>8</v>
      </c>
      <c r="D188" s="254">
        <v>9</v>
      </c>
      <c r="E188" s="252">
        <f t="shared" si="6"/>
        <v>0.125</v>
      </c>
      <c r="F188" s="58" t="str">
        <f t="shared" si="7"/>
        <v>是</v>
      </c>
      <c r="G188" s="186" t="str">
        <f t="shared" si="8"/>
        <v>项</v>
      </c>
    </row>
    <row r="189" ht="36" customHeight="1" spans="1:7">
      <c r="A189" s="248" t="s">
        <v>1798</v>
      </c>
      <c r="B189" s="249" t="s">
        <v>287</v>
      </c>
      <c r="C189" s="253">
        <v>45</v>
      </c>
      <c r="D189" s="254">
        <v>23</v>
      </c>
      <c r="E189" s="252">
        <f t="shared" si="6"/>
        <v>-0.488888888888889</v>
      </c>
      <c r="F189" s="58" t="str">
        <f t="shared" si="7"/>
        <v>是</v>
      </c>
      <c r="G189" s="186" t="str">
        <f t="shared" si="8"/>
        <v>项</v>
      </c>
    </row>
    <row r="190" ht="36" customHeight="1" spans="1:7">
      <c r="A190" s="248" t="s">
        <v>1799</v>
      </c>
      <c r="B190" s="249" t="s">
        <v>288</v>
      </c>
      <c r="C190" s="250">
        <f>SUM(C191:C196)</f>
        <v>551</v>
      </c>
      <c r="D190" s="251">
        <f>SUM(D191:D196)</f>
        <v>491</v>
      </c>
      <c r="E190" s="252">
        <f t="shared" si="6"/>
        <v>-0.108892921960073</v>
      </c>
      <c r="F190" s="58" t="str">
        <f t="shared" si="7"/>
        <v>是</v>
      </c>
      <c r="G190" s="186" t="str">
        <f t="shared" si="8"/>
        <v>款</v>
      </c>
    </row>
    <row r="191" ht="36" customHeight="1" spans="1:7">
      <c r="A191" s="248" t="s">
        <v>1800</v>
      </c>
      <c r="B191" s="249" t="s">
        <v>179</v>
      </c>
      <c r="C191" s="253">
        <v>384</v>
      </c>
      <c r="D191" s="254">
        <v>370</v>
      </c>
      <c r="E191" s="252">
        <f t="shared" si="6"/>
        <v>-0.0364583333333334</v>
      </c>
      <c r="F191" s="58" t="str">
        <f t="shared" si="7"/>
        <v>是</v>
      </c>
      <c r="G191" s="186" t="str">
        <f t="shared" si="8"/>
        <v>项</v>
      </c>
    </row>
    <row r="192" ht="36" customHeight="1" spans="1:7">
      <c r="A192" s="248" t="s">
        <v>1801</v>
      </c>
      <c r="B192" s="249" t="s">
        <v>180</v>
      </c>
      <c r="C192" s="253">
        <v>140</v>
      </c>
      <c r="D192" s="254">
        <v>100</v>
      </c>
      <c r="E192" s="252">
        <f t="shared" si="6"/>
        <v>-0.285714285714286</v>
      </c>
      <c r="F192" s="58" t="str">
        <f t="shared" si="7"/>
        <v>是</v>
      </c>
      <c r="G192" s="186" t="str">
        <f t="shared" si="8"/>
        <v>项</v>
      </c>
    </row>
    <row r="193" ht="36" customHeight="1" spans="1:7">
      <c r="A193" s="248" t="s">
        <v>1802</v>
      </c>
      <c r="B193" s="249" t="s">
        <v>181</v>
      </c>
      <c r="C193" s="253">
        <v>7</v>
      </c>
      <c r="D193" s="254">
        <v>7</v>
      </c>
      <c r="E193" s="252">
        <f t="shared" si="6"/>
        <v>0</v>
      </c>
      <c r="F193" s="58" t="str">
        <f t="shared" si="7"/>
        <v>是</v>
      </c>
      <c r="G193" s="186" t="str">
        <f t="shared" si="8"/>
        <v>项</v>
      </c>
    </row>
    <row r="194" ht="36" customHeight="1" spans="1:7">
      <c r="A194" s="248" t="s">
        <v>1803</v>
      </c>
      <c r="B194" s="249" t="s">
        <v>289</v>
      </c>
      <c r="C194" s="253">
        <v>0</v>
      </c>
      <c r="D194" s="254">
        <v>0</v>
      </c>
      <c r="E194" s="252" t="str">
        <f t="shared" si="6"/>
        <v/>
      </c>
      <c r="F194" s="58" t="str">
        <f t="shared" si="7"/>
        <v>否</v>
      </c>
      <c r="G194" s="186" t="str">
        <f t="shared" si="8"/>
        <v>项</v>
      </c>
    </row>
    <row r="195" ht="36" customHeight="1" spans="1:7">
      <c r="A195" s="248" t="s">
        <v>1804</v>
      </c>
      <c r="B195" s="249" t="s">
        <v>188</v>
      </c>
      <c r="C195" s="253">
        <v>7</v>
      </c>
      <c r="D195" s="254">
        <v>4</v>
      </c>
      <c r="E195" s="252">
        <f t="shared" si="6"/>
        <v>-0.428571428571429</v>
      </c>
      <c r="F195" s="58" t="str">
        <f t="shared" si="7"/>
        <v>是</v>
      </c>
      <c r="G195" s="186" t="str">
        <f t="shared" si="8"/>
        <v>项</v>
      </c>
    </row>
    <row r="196" ht="36" customHeight="1" spans="1:7">
      <c r="A196" s="248" t="s">
        <v>1805</v>
      </c>
      <c r="B196" s="249" t="s">
        <v>290</v>
      </c>
      <c r="C196" s="253">
        <v>13</v>
      </c>
      <c r="D196" s="254">
        <v>10</v>
      </c>
      <c r="E196" s="252">
        <f t="shared" ref="E196:E259" si="9">IF(C196&lt;&gt;0,D196/C196-1,"")</f>
        <v>-0.230769230769231</v>
      </c>
      <c r="F196" s="58" t="str">
        <f t="shared" ref="F196:F259" si="10">IF(LEN(A196)=3,"是",IF(B196&lt;&gt;"",IF(SUM(C196:D196)&lt;&gt;0,"是","否"),"是"))</f>
        <v>是</v>
      </c>
      <c r="G196" s="186" t="str">
        <f t="shared" ref="G196:G259" si="11">IF(LEN(A196)=3,"类",IF(LEN(A196)=5,"款","项"))</f>
        <v>项</v>
      </c>
    </row>
    <row r="197" ht="36" customHeight="1" spans="1:7">
      <c r="A197" s="248" t="s">
        <v>1806</v>
      </c>
      <c r="B197" s="249" t="s">
        <v>291</v>
      </c>
      <c r="C197" s="250">
        <f>SUM(C198:C203)</f>
        <v>549</v>
      </c>
      <c r="D197" s="251">
        <f>SUM(D198:D203)</f>
        <v>405</v>
      </c>
      <c r="E197" s="252">
        <f t="shared" si="9"/>
        <v>-0.262295081967213</v>
      </c>
      <c r="F197" s="58" t="str">
        <f t="shared" si="10"/>
        <v>是</v>
      </c>
      <c r="G197" s="186" t="str">
        <f t="shared" si="11"/>
        <v>款</v>
      </c>
    </row>
    <row r="198" ht="36" customHeight="1" spans="1:7">
      <c r="A198" s="248" t="s">
        <v>1807</v>
      </c>
      <c r="B198" s="249" t="s">
        <v>179</v>
      </c>
      <c r="C198" s="253">
        <v>183</v>
      </c>
      <c r="D198" s="254">
        <v>173</v>
      </c>
      <c r="E198" s="252">
        <f t="shared" si="9"/>
        <v>-0.0546448087431693</v>
      </c>
      <c r="F198" s="58" t="str">
        <f t="shared" si="10"/>
        <v>是</v>
      </c>
      <c r="G198" s="186" t="str">
        <f t="shared" si="11"/>
        <v>项</v>
      </c>
    </row>
    <row r="199" ht="36" customHeight="1" spans="1:7">
      <c r="A199" s="248" t="s">
        <v>1808</v>
      </c>
      <c r="B199" s="249" t="s">
        <v>180</v>
      </c>
      <c r="C199" s="253">
        <v>101</v>
      </c>
      <c r="D199" s="254">
        <v>36</v>
      </c>
      <c r="E199" s="252">
        <f t="shared" si="9"/>
        <v>-0.643564356435644</v>
      </c>
      <c r="F199" s="58" t="str">
        <f t="shared" si="10"/>
        <v>是</v>
      </c>
      <c r="G199" s="186" t="str">
        <f t="shared" si="11"/>
        <v>项</v>
      </c>
    </row>
    <row r="200" ht="36" customHeight="1" spans="1:7">
      <c r="A200" s="248" t="s">
        <v>1809</v>
      </c>
      <c r="B200" s="249" t="s">
        <v>181</v>
      </c>
      <c r="C200" s="253">
        <v>0</v>
      </c>
      <c r="D200" s="254">
        <v>0</v>
      </c>
      <c r="E200" s="252" t="str">
        <f t="shared" si="9"/>
        <v/>
      </c>
      <c r="F200" s="58" t="str">
        <f t="shared" si="10"/>
        <v>否</v>
      </c>
      <c r="G200" s="186" t="str">
        <f t="shared" si="11"/>
        <v>项</v>
      </c>
    </row>
    <row r="201" ht="36" customHeight="1" spans="1:7">
      <c r="A201" s="248" t="s">
        <v>1810</v>
      </c>
      <c r="B201" s="249" t="s">
        <v>292</v>
      </c>
      <c r="C201" s="253">
        <v>0</v>
      </c>
      <c r="D201" s="254">
        <v>0</v>
      </c>
      <c r="E201" s="252" t="str">
        <f t="shared" si="9"/>
        <v/>
      </c>
      <c r="F201" s="58" t="str">
        <f t="shared" si="10"/>
        <v>否</v>
      </c>
      <c r="G201" s="186" t="str">
        <f t="shared" si="11"/>
        <v>项</v>
      </c>
    </row>
    <row r="202" ht="36" customHeight="1" spans="1:7">
      <c r="A202" s="248" t="s">
        <v>1811</v>
      </c>
      <c r="B202" s="249" t="s">
        <v>188</v>
      </c>
      <c r="C202" s="253">
        <v>221</v>
      </c>
      <c r="D202" s="254">
        <v>192</v>
      </c>
      <c r="E202" s="252">
        <f t="shared" si="9"/>
        <v>-0.131221719457014</v>
      </c>
      <c r="F202" s="58" t="str">
        <f t="shared" si="10"/>
        <v>是</v>
      </c>
      <c r="G202" s="186" t="str">
        <f t="shared" si="11"/>
        <v>项</v>
      </c>
    </row>
    <row r="203" ht="36" customHeight="1" spans="1:7">
      <c r="A203" s="248" t="s">
        <v>1812</v>
      </c>
      <c r="B203" s="249" t="s">
        <v>293</v>
      </c>
      <c r="C203" s="253">
        <v>44</v>
      </c>
      <c r="D203" s="254">
        <v>4</v>
      </c>
      <c r="E203" s="252">
        <f t="shared" si="9"/>
        <v>-0.909090909090909</v>
      </c>
      <c r="F203" s="58" t="str">
        <f t="shared" si="10"/>
        <v>是</v>
      </c>
      <c r="G203" s="186" t="str">
        <f t="shared" si="11"/>
        <v>项</v>
      </c>
    </row>
    <row r="204" ht="36" customHeight="1" spans="1:7">
      <c r="A204" s="248" t="s">
        <v>1813</v>
      </c>
      <c r="B204" s="249" t="s">
        <v>294</v>
      </c>
      <c r="C204" s="250">
        <f>SUM(C205:C211)</f>
        <v>175</v>
      </c>
      <c r="D204" s="251">
        <f>SUM(D205:D211)</f>
        <v>162</v>
      </c>
      <c r="E204" s="252">
        <f t="shared" si="9"/>
        <v>-0.0742857142857143</v>
      </c>
      <c r="F204" s="58" t="str">
        <f t="shared" si="10"/>
        <v>是</v>
      </c>
      <c r="G204" s="186" t="str">
        <f t="shared" si="11"/>
        <v>款</v>
      </c>
    </row>
    <row r="205" ht="36" customHeight="1" spans="1:7">
      <c r="A205" s="248" t="s">
        <v>1814</v>
      </c>
      <c r="B205" s="249" t="s">
        <v>179</v>
      </c>
      <c r="C205" s="253">
        <v>156</v>
      </c>
      <c r="D205" s="254">
        <v>150</v>
      </c>
      <c r="E205" s="252">
        <f t="shared" si="9"/>
        <v>-0.0384615384615384</v>
      </c>
      <c r="F205" s="58" t="str">
        <f t="shared" si="10"/>
        <v>是</v>
      </c>
      <c r="G205" s="186" t="str">
        <f t="shared" si="11"/>
        <v>项</v>
      </c>
    </row>
    <row r="206" ht="36" customHeight="1" spans="1:7">
      <c r="A206" s="248" t="s">
        <v>1815</v>
      </c>
      <c r="B206" s="249" t="s">
        <v>180</v>
      </c>
      <c r="C206" s="253">
        <v>4</v>
      </c>
      <c r="D206" s="254">
        <v>1</v>
      </c>
      <c r="E206" s="252">
        <f t="shared" si="9"/>
        <v>-0.75</v>
      </c>
      <c r="F206" s="58" t="str">
        <f t="shared" si="10"/>
        <v>是</v>
      </c>
      <c r="G206" s="186" t="str">
        <f t="shared" si="11"/>
        <v>项</v>
      </c>
    </row>
    <row r="207" ht="36" customHeight="1" spans="1:7">
      <c r="A207" s="248" t="s">
        <v>1816</v>
      </c>
      <c r="B207" s="249" t="s">
        <v>181</v>
      </c>
      <c r="C207" s="253">
        <v>0</v>
      </c>
      <c r="D207" s="254">
        <v>0</v>
      </c>
      <c r="E207" s="252" t="str">
        <f t="shared" si="9"/>
        <v/>
      </c>
      <c r="F207" s="58" t="str">
        <f t="shared" si="10"/>
        <v>否</v>
      </c>
      <c r="G207" s="186" t="str">
        <f t="shared" si="11"/>
        <v>项</v>
      </c>
    </row>
    <row r="208" ht="36" customHeight="1" spans="1:7">
      <c r="A208" s="248" t="s">
        <v>1817</v>
      </c>
      <c r="B208" s="249" t="s">
        <v>295</v>
      </c>
      <c r="C208" s="253">
        <v>4</v>
      </c>
      <c r="D208" s="254">
        <v>0</v>
      </c>
      <c r="E208" s="252">
        <f t="shared" si="9"/>
        <v>-1</v>
      </c>
      <c r="F208" s="58" t="str">
        <f t="shared" si="10"/>
        <v>是</v>
      </c>
      <c r="G208" s="186" t="str">
        <f t="shared" si="11"/>
        <v>项</v>
      </c>
    </row>
    <row r="209" ht="36" customHeight="1" spans="1:7">
      <c r="A209" s="248" t="s">
        <v>1818</v>
      </c>
      <c r="B209" s="249" t="s">
        <v>296</v>
      </c>
      <c r="C209" s="253">
        <v>2</v>
      </c>
      <c r="D209" s="254">
        <v>2</v>
      </c>
      <c r="E209" s="252">
        <f t="shared" si="9"/>
        <v>0</v>
      </c>
      <c r="F209" s="58" t="str">
        <f t="shared" si="10"/>
        <v>是</v>
      </c>
      <c r="G209" s="186" t="str">
        <f t="shared" si="11"/>
        <v>项</v>
      </c>
    </row>
    <row r="210" ht="36" customHeight="1" spans="1:7">
      <c r="A210" s="248" t="s">
        <v>1819</v>
      </c>
      <c r="B210" s="249" t="s">
        <v>188</v>
      </c>
      <c r="C210" s="253">
        <v>0</v>
      </c>
      <c r="D210" s="254">
        <v>0</v>
      </c>
      <c r="E210" s="252" t="str">
        <f t="shared" si="9"/>
        <v/>
      </c>
      <c r="F210" s="58" t="str">
        <f t="shared" si="10"/>
        <v>否</v>
      </c>
      <c r="G210" s="186" t="str">
        <f t="shared" si="11"/>
        <v>项</v>
      </c>
    </row>
    <row r="211" ht="36" customHeight="1" spans="1:7">
      <c r="A211" s="248" t="s">
        <v>1820</v>
      </c>
      <c r="B211" s="249" t="s">
        <v>297</v>
      </c>
      <c r="C211" s="253">
        <v>9</v>
      </c>
      <c r="D211" s="254">
        <v>9</v>
      </c>
      <c r="E211" s="252">
        <f t="shared" si="9"/>
        <v>0</v>
      </c>
      <c r="F211" s="58" t="str">
        <f t="shared" si="10"/>
        <v>是</v>
      </c>
      <c r="G211" s="186" t="str">
        <f t="shared" si="11"/>
        <v>项</v>
      </c>
    </row>
    <row r="212" ht="36" customHeight="1" spans="1:7">
      <c r="A212" s="248" t="s">
        <v>1821</v>
      </c>
      <c r="B212" s="249" t="s">
        <v>298</v>
      </c>
      <c r="C212" s="250">
        <f>SUM(C213:C217)</f>
        <v>0</v>
      </c>
      <c r="D212" s="251">
        <f>SUM(D213:D217)</f>
        <v>0</v>
      </c>
      <c r="E212" s="252" t="str">
        <f t="shared" si="9"/>
        <v/>
      </c>
      <c r="F212" s="58" t="str">
        <f t="shared" si="10"/>
        <v>否</v>
      </c>
      <c r="G212" s="186" t="str">
        <f t="shared" si="11"/>
        <v>款</v>
      </c>
    </row>
    <row r="213" ht="36" customHeight="1" spans="1:7">
      <c r="A213" s="248" t="s">
        <v>1822</v>
      </c>
      <c r="B213" s="249" t="s">
        <v>179</v>
      </c>
      <c r="C213" s="250">
        <v>0</v>
      </c>
      <c r="D213" s="251">
        <v>0</v>
      </c>
      <c r="E213" s="252" t="str">
        <f t="shared" si="9"/>
        <v/>
      </c>
      <c r="F213" s="58" t="str">
        <f t="shared" si="10"/>
        <v>否</v>
      </c>
      <c r="G213" s="186" t="str">
        <f t="shared" si="11"/>
        <v>项</v>
      </c>
    </row>
    <row r="214" ht="36" customHeight="1" spans="1:7">
      <c r="A214" s="248" t="s">
        <v>1823</v>
      </c>
      <c r="B214" s="249" t="s">
        <v>180</v>
      </c>
      <c r="C214" s="250">
        <v>0</v>
      </c>
      <c r="D214" s="251">
        <v>0</v>
      </c>
      <c r="E214" s="252" t="str">
        <f t="shared" si="9"/>
        <v/>
      </c>
      <c r="F214" s="58" t="str">
        <f t="shared" si="10"/>
        <v>否</v>
      </c>
      <c r="G214" s="186" t="str">
        <f t="shared" si="11"/>
        <v>项</v>
      </c>
    </row>
    <row r="215" ht="36" customHeight="1" spans="1:7">
      <c r="A215" s="248" t="s">
        <v>1824</v>
      </c>
      <c r="B215" s="249" t="s">
        <v>181</v>
      </c>
      <c r="C215" s="250">
        <v>0</v>
      </c>
      <c r="D215" s="251">
        <v>0</v>
      </c>
      <c r="E215" s="252" t="str">
        <f t="shared" si="9"/>
        <v/>
      </c>
      <c r="F215" s="58" t="str">
        <f t="shared" si="10"/>
        <v>否</v>
      </c>
      <c r="G215" s="186" t="str">
        <f t="shared" si="11"/>
        <v>项</v>
      </c>
    </row>
    <row r="216" ht="36" customHeight="1" spans="1:7">
      <c r="A216" s="248" t="s">
        <v>1825</v>
      </c>
      <c r="B216" s="249" t="s">
        <v>188</v>
      </c>
      <c r="C216" s="250">
        <v>0</v>
      </c>
      <c r="D216" s="251">
        <v>0</v>
      </c>
      <c r="E216" s="252" t="str">
        <f t="shared" si="9"/>
        <v/>
      </c>
      <c r="F216" s="58" t="str">
        <f t="shared" si="10"/>
        <v>否</v>
      </c>
      <c r="G216" s="186" t="str">
        <f t="shared" si="11"/>
        <v>项</v>
      </c>
    </row>
    <row r="217" ht="36" customHeight="1" spans="1:7">
      <c r="A217" s="248" t="s">
        <v>1826</v>
      </c>
      <c r="B217" s="249" t="s">
        <v>299</v>
      </c>
      <c r="C217" s="250">
        <v>0</v>
      </c>
      <c r="D217" s="251">
        <v>0</v>
      </c>
      <c r="E217" s="252" t="str">
        <f t="shared" si="9"/>
        <v/>
      </c>
      <c r="F217" s="58" t="str">
        <f t="shared" si="10"/>
        <v>否</v>
      </c>
      <c r="G217" s="186" t="str">
        <f t="shared" si="11"/>
        <v>项</v>
      </c>
    </row>
    <row r="218" ht="36" customHeight="1" spans="1:7">
      <c r="A218" s="248" t="s">
        <v>1827</v>
      </c>
      <c r="B218" s="249" t="s">
        <v>300</v>
      </c>
      <c r="C218" s="250">
        <f>SUM(C219:C223)</f>
        <v>4</v>
      </c>
      <c r="D218" s="251">
        <f>SUM(D219:D223)</f>
        <v>0</v>
      </c>
      <c r="E218" s="252">
        <f t="shared" si="9"/>
        <v>-1</v>
      </c>
      <c r="F218" s="58" t="str">
        <f t="shared" si="10"/>
        <v>是</v>
      </c>
      <c r="G218" s="186" t="str">
        <f t="shared" si="11"/>
        <v>款</v>
      </c>
    </row>
    <row r="219" ht="36" customHeight="1" spans="1:7">
      <c r="A219" s="248" t="s">
        <v>1828</v>
      </c>
      <c r="B219" s="249" t="s">
        <v>179</v>
      </c>
      <c r="C219" s="250">
        <v>0</v>
      </c>
      <c r="D219" s="251">
        <v>0</v>
      </c>
      <c r="E219" s="252" t="str">
        <f t="shared" si="9"/>
        <v/>
      </c>
      <c r="F219" s="58" t="str">
        <f t="shared" si="10"/>
        <v>否</v>
      </c>
      <c r="G219" s="186" t="str">
        <f t="shared" si="11"/>
        <v>项</v>
      </c>
    </row>
    <row r="220" ht="36" customHeight="1" spans="1:7">
      <c r="A220" s="248" t="s">
        <v>1829</v>
      </c>
      <c r="B220" s="249" t="s">
        <v>180</v>
      </c>
      <c r="C220" s="250">
        <v>0</v>
      </c>
      <c r="D220" s="251">
        <v>0</v>
      </c>
      <c r="E220" s="252" t="str">
        <f t="shared" si="9"/>
        <v/>
      </c>
      <c r="F220" s="58" t="str">
        <f t="shared" si="10"/>
        <v>否</v>
      </c>
      <c r="G220" s="186" t="str">
        <f t="shared" si="11"/>
        <v>项</v>
      </c>
    </row>
    <row r="221" ht="36" customHeight="1" spans="1:7">
      <c r="A221" s="248" t="s">
        <v>1830</v>
      </c>
      <c r="B221" s="249" t="s">
        <v>181</v>
      </c>
      <c r="C221" s="250">
        <v>0</v>
      </c>
      <c r="D221" s="251">
        <v>0</v>
      </c>
      <c r="E221" s="252" t="str">
        <f t="shared" si="9"/>
        <v/>
      </c>
      <c r="F221" s="58" t="str">
        <f t="shared" si="10"/>
        <v>否</v>
      </c>
      <c r="G221" s="186" t="str">
        <f t="shared" si="11"/>
        <v>项</v>
      </c>
    </row>
    <row r="222" ht="36" customHeight="1" spans="1:7">
      <c r="A222" s="248" t="s">
        <v>1831</v>
      </c>
      <c r="B222" s="249" t="s">
        <v>188</v>
      </c>
      <c r="C222" s="250">
        <v>0</v>
      </c>
      <c r="D222" s="251">
        <v>0</v>
      </c>
      <c r="E222" s="252" t="str">
        <f t="shared" si="9"/>
        <v/>
      </c>
      <c r="F222" s="58" t="str">
        <f t="shared" si="10"/>
        <v>否</v>
      </c>
      <c r="G222" s="186" t="str">
        <f t="shared" si="11"/>
        <v>项</v>
      </c>
    </row>
    <row r="223" ht="36" customHeight="1" spans="1:7">
      <c r="A223" s="248" t="s">
        <v>1832</v>
      </c>
      <c r="B223" s="249" t="s">
        <v>301</v>
      </c>
      <c r="C223" s="253">
        <v>4</v>
      </c>
      <c r="D223" s="251">
        <v>0</v>
      </c>
      <c r="E223" s="252">
        <f t="shared" si="9"/>
        <v>-1</v>
      </c>
      <c r="F223" s="58" t="str">
        <f t="shared" si="10"/>
        <v>是</v>
      </c>
      <c r="G223" s="186" t="str">
        <f t="shared" si="11"/>
        <v>项</v>
      </c>
    </row>
    <row r="224" ht="36" customHeight="1" spans="1:7">
      <c r="A224" s="248" t="s">
        <v>1833</v>
      </c>
      <c r="B224" s="249" t="s">
        <v>302</v>
      </c>
      <c r="C224" s="250">
        <f>SUM(C225:C230)</f>
        <v>0</v>
      </c>
      <c r="D224" s="251">
        <f>SUM(D225:D230)</f>
        <v>0</v>
      </c>
      <c r="E224" s="252" t="str">
        <f t="shared" si="9"/>
        <v/>
      </c>
      <c r="F224" s="58" t="str">
        <f t="shared" si="10"/>
        <v>否</v>
      </c>
      <c r="G224" s="186" t="str">
        <f t="shared" si="11"/>
        <v>款</v>
      </c>
    </row>
    <row r="225" ht="36" customHeight="1" spans="1:7">
      <c r="A225" s="248" t="s">
        <v>1834</v>
      </c>
      <c r="B225" s="249" t="s">
        <v>179</v>
      </c>
      <c r="C225" s="250">
        <v>0</v>
      </c>
      <c r="D225" s="251">
        <v>0</v>
      </c>
      <c r="E225" s="252" t="str">
        <f t="shared" si="9"/>
        <v/>
      </c>
      <c r="F225" s="58" t="str">
        <f t="shared" si="10"/>
        <v>否</v>
      </c>
      <c r="G225" s="186" t="str">
        <f t="shared" si="11"/>
        <v>项</v>
      </c>
    </row>
    <row r="226" ht="36" customHeight="1" spans="1:7">
      <c r="A226" s="248" t="s">
        <v>1835</v>
      </c>
      <c r="B226" s="249" t="s">
        <v>180</v>
      </c>
      <c r="C226" s="250">
        <v>0</v>
      </c>
      <c r="D226" s="251">
        <v>0</v>
      </c>
      <c r="E226" s="252" t="str">
        <f t="shared" si="9"/>
        <v/>
      </c>
      <c r="F226" s="58" t="str">
        <f t="shared" si="10"/>
        <v>否</v>
      </c>
      <c r="G226" s="186" t="str">
        <f t="shared" si="11"/>
        <v>项</v>
      </c>
    </row>
    <row r="227" ht="36" customHeight="1" spans="1:7">
      <c r="A227" s="248" t="s">
        <v>1836</v>
      </c>
      <c r="B227" s="249" t="s">
        <v>181</v>
      </c>
      <c r="C227" s="250">
        <v>0</v>
      </c>
      <c r="D227" s="251">
        <v>0</v>
      </c>
      <c r="E227" s="252" t="str">
        <f t="shared" si="9"/>
        <v/>
      </c>
      <c r="F227" s="58" t="str">
        <f t="shared" si="10"/>
        <v>否</v>
      </c>
      <c r="G227" s="186" t="str">
        <f t="shared" si="11"/>
        <v>项</v>
      </c>
    </row>
    <row r="228" ht="36" customHeight="1" spans="1:7">
      <c r="A228" s="248" t="s">
        <v>1837</v>
      </c>
      <c r="B228" s="249" t="s">
        <v>303</v>
      </c>
      <c r="C228" s="250">
        <v>0</v>
      </c>
      <c r="D228" s="251">
        <v>0</v>
      </c>
      <c r="E228" s="252" t="str">
        <f t="shared" si="9"/>
        <v/>
      </c>
      <c r="F228" s="58" t="str">
        <f t="shared" si="10"/>
        <v>否</v>
      </c>
      <c r="G228" s="186" t="str">
        <f t="shared" si="11"/>
        <v>项</v>
      </c>
    </row>
    <row r="229" ht="36" customHeight="1" spans="1:7">
      <c r="A229" s="248" t="s">
        <v>1838</v>
      </c>
      <c r="B229" s="249" t="s">
        <v>188</v>
      </c>
      <c r="C229" s="250">
        <v>0</v>
      </c>
      <c r="D229" s="251">
        <v>0</v>
      </c>
      <c r="E229" s="252" t="str">
        <f t="shared" si="9"/>
        <v/>
      </c>
      <c r="F229" s="58" t="str">
        <f t="shared" si="10"/>
        <v>否</v>
      </c>
      <c r="G229" s="186" t="str">
        <f t="shared" si="11"/>
        <v>项</v>
      </c>
    </row>
    <row r="230" ht="36" customHeight="1" spans="1:7">
      <c r="A230" s="248" t="s">
        <v>1839</v>
      </c>
      <c r="B230" s="249" t="s">
        <v>304</v>
      </c>
      <c r="C230" s="250">
        <v>0</v>
      </c>
      <c r="D230" s="251">
        <v>0</v>
      </c>
      <c r="E230" s="252" t="str">
        <f t="shared" si="9"/>
        <v/>
      </c>
      <c r="F230" s="58" t="str">
        <f t="shared" si="10"/>
        <v>否</v>
      </c>
      <c r="G230" s="186" t="str">
        <f t="shared" si="11"/>
        <v>项</v>
      </c>
    </row>
    <row r="231" ht="36" customHeight="1" spans="1:7">
      <c r="A231" s="248" t="s">
        <v>1840</v>
      </c>
      <c r="B231" s="249" t="s">
        <v>305</v>
      </c>
      <c r="C231" s="250">
        <f>SUM(C232:C245)</f>
        <v>866</v>
      </c>
      <c r="D231" s="251">
        <f>SUM(D232:D245)</f>
        <v>692</v>
      </c>
      <c r="E231" s="252">
        <f t="shared" si="9"/>
        <v>-0.200923787528868</v>
      </c>
      <c r="F231" s="58" t="str">
        <f t="shared" si="10"/>
        <v>是</v>
      </c>
      <c r="G231" s="186" t="str">
        <f t="shared" si="11"/>
        <v>款</v>
      </c>
    </row>
    <row r="232" ht="36" customHeight="1" spans="1:7">
      <c r="A232" s="248" t="s">
        <v>1841</v>
      </c>
      <c r="B232" s="249" t="s">
        <v>179</v>
      </c>
      <c r="C232" s="253">
        <v>748</v>
      </c>
      <c r="D232" s="254">
        <v>668</v>
      </c>
      <c r="E232" s="252">
        <f t="shared" si="9"/>
        <v>-0.106951871657754</v>
      </c>
      <c r="F232" s="58" t="str">
        <f t="shared" si="10"/>
        <v>是</v>
      </c>
      <c r="G232" s="186" t="str">
        <f t="shared" si="11"/>
        <v>项</v>
      </c>
    </row>
    <row r="233" ht="36" customHeight="1" spans="1:7">
      <c r="A233" s="248" t="s">
        <v>1842</v>
      </c>
      <c r="B233" s="249" t="s">
        <v>180</v>
      </c>
      <c r="C233" s="253">
        <v>44</v>
      </c>
      <c r="D233" s="251">
        <v>0</v>
      </c>
      <c r="E233" s="252">
        <f t="shared" si="9"/>
        <v>-1</v>
      </c>
      <c r="F233" s="58" t="str">
        <f t="shared" si="10"/>
        <v>是</v>
      </c>
      <c r="G233" s="186" t="str">
        <f t="shared" si="11"/>
        <v>项</v>
      </c>
    </row>
    <row r="234" ht="36" customHeight="1" spans="1:7">
      <c r="A234" s="248" t="s">
        <v>1843</v>
      </c>
      <c r="B234" s="249" t="s">
        <v>181</v>
      </c>
      <c r="C234" s="250">
        <v>0</v>
      </c>
      <c r="D234" s="251">
        <v>0</v>
      </c>
      <c r="E234" s="252" t="str">
        <f t="shared" si="9"/>
        <v/>
      </c>
      <c r="F234" s="58" t="str">
        <f t="shared" si="10"/>
        <v>否</v>
      </c>
      <c r="G234" s="186" t="str">
        <f t="shared" si="11"/>
        <v>项</v>
      </c>
    </row>
    <row r="235" ht="36" customHeight="1" spans="1:7">
      <c r="A235" s="248" t="s">
        <v>1844</v>
      </c>
      <c r="B235" s="249" t="s">
        <v>306</v>
      </c>
      <c r="C235" s="253">
        <v>5</v>
      </c>
      <c r="D235" s="251">
        <v>0</v>
      </c>
      <c r="E235" s="252">
        <f t="shared" si="9"/>
        <v>-1</v>
      </c>
      <c r="F235" s="58" t="str">
        <f t="shared" si="10"/>
        <v>是</v>
      </c>
      <c r="G235" s="186" t="str">
        <f t="shared" si="11"/>
        <v>项</v>
      </c>
    </row>
    <row r="236" ht="36" customHeight="1" spans="1:7">
      <c r="A236" s="248" t="s">
        <v>1845</v>
      </c>
      <c r="B236" s="249" t="s">
        <v>307</v>
      </c>
      <c r="C236" s="253">
        <v>5</v>
      </c>
      <c r="D236" s="251">
        <v>0</v>
      </c>
      <c r="E236" s="252">
        <f t="shared" si="9"/>
        <v>-1</v>
      </c>
      <c r="F236" s="58" t="str">
        <f t="shared" si="10"/>
        <v>是</v>
      </c>
      <c r="G236" s="186" t="str">
        <f t="shared" si="11"/>
        <v>项</v>
      </c>
    </row>
    <row r="237" ht="36" customHeight="1" spans="1:7">
      <c r="A237" s="248" t="s">
        <v>1846</v>
      </c>
      <c r="B237" s="249" t="s">
        <v>220</v>
      </c>
      <c r="C237" s="250">
        <v>0</v>
      </c>
      <c r="D237" s="251">
        <v>0</v>
      </c>
      <c r="E237" s="252" t="str">
        <f t="shared" si="9"/>
        <v/>
      </c>
      <c r="F237" s="58" t="str">
        <f t="shared" si="10"/>
        <v>否</v>
      </c>
      <c r="G237" s="186" t="str">
        <f t="shared" si="11"/>
        <v>项</v>
      </c>
    </row>
    <row r="238" ht="36" customHeight="1" spans="1:7">
      <c r="A238" s="248" t="s">
        <v>1847</v>
      </c>
      <c r="B238" s="249" t="s">
        <v>311</v>
      </c>
      <c r="C238" s="253">
        <v>5</v>
      </c>
      <c r="D238" s="251">
        <v>0</v>
      </c>
      <c r="E238" s="252">
        <f t="shared" si="9"/>
        <v>-1</v>
      </c>
      <c r="F238" s="58" t="str">
        <f t="shared" si="10"/>
        <v>是</v>
      </c>
      <c r="G238" s="186" t="str">
        <f t="shared" si="11"/>
        <v>项</v>
      </c>
    </row>
    <row r="239" ht="36" customHeight="1" spans="1:7">
      <c r="A239" s="248" t="s">
        <v>1848</v>
      </c>
      <c r="B239" s="249" t="s">
        <v>313</v>
      </c>
      <c r="C239" s="250">
        <v>0</v>
      </c>
      <c r="D239" s="251">
        <v>0</v>
      </c>
      <c r="E239" s="252" t="str">
        <f t="shared" si="9"/>
        <v/>
      </c>
      <c r="F239" s="58" t="str">
        <f t="shared" si="10"/>
        <v>否</v>
      </c>
      <c r="G239" s="186" t="str">
        <f t="shared" si="11"/>
        <v>项</v>
      </c>
    </row>
    <row r="240" ht="36" customHeight="1" spans="1:7">
      <c r="A240" s="248" t="s">
        <v>1849</v>
      </c>
      <c r="B240" s="249" t="s">
        <v>314</v>
      </c>
      <c r="C240" s="250">
        <v>0</v>
      </c>
      <c r="D240" s="251">
        <v>0</v>
      </c>
      <c r="E240" s="252" t="str">
        <f t="shared" si="9"/>
        <v/>
      </c>
      <c r="F240" s="58" t="str">
        <f t="shared" si="10"/>
        <v>否</v>
      </c>
      <c r="G240" s="186" t="str">
        <f t="shared" si="11"/>
        <v>项</v>
      </c>
    </row>
    <row r="241" ht="36" customHeight="1" spans="1:7">
      <c r="A241" s="248" t="s">
        <v>1850</v>
      </c>
      <c r="B241" s="249" t="s">
        <v>315</v>
      </c>
      <c r="C241" s="250">
        <v>0</v>
      </c>
      <c r="D241" s="251">
        <v>0</v>
      </c>
      <c r="E241" s="252" t="str">
        <f t="shared" si="9"/>
        <v/>
      </c>
      <c r="F241" s="58" t="str">
        <f t="shared" si="10"/>
        <v>否</v>
      </c>
      <c r="G241" s="186" t="str">
        <f t="shared" si="11"/>
        <v>项</v>
      </c>
    </row>
    <row r="242" ht="36" customHeight="1" spans="1:7">
      <c r="A242" s="248" t="s">
        <v>1851</v>
      </c>
      <c r="B242" s="249" t="s">
        <v>316</v>
      </c>
      <c r="C242" s="250">
        <v>0</v>
      </c>
      <c r="D242" s="251">
        <v>0</v>
      </c>
      <c r="E242" s="252" t="str">
        <f t="shared" si="9"/>
        <v/>
      </c>
      <c r="F242" s="58" t="str">
        <f t="shared" si="10"/>
        <v>否</v>
      </c>
      <c r="G242" s="186" t="str">
        <f t="shared" si="11"/>
        <v>项</v>
      </c>
    </row>
    <row r="243" ht="36" customHeight="1" spans="1:7">
      <c r="A243" s="248" t="s">
        <v>1852</v>
      </c>
      <c r="B243" s="249" t="s">
        <v>317</v>
      </c>
      <c r="C243" s="253">
        <v>27</v>
      </c>
      <c r="D243" s="251">
        <v>0</v>
      </c>
      <c r="E243" s="252">
        <f t="shared" si="9"/>
        <v>-1</v>
      </c>
      <c r="F243" s="58" t="str">
        <f t="shared" si="10"/>
        <v>是</v>
      </c>
      <c r="G243" s="186" t="str">
        <f t="shared" si="11"/>
        <v>项</v>
      </c>
    </row>
    <row r="244" ht="36" customHeight="1" spans="1:7">
      <c r="A244" s="248" t="s">
        <v>1853</v>
      </c>
      <c r="B244" s="249" t="s">
        <v>188</v>
      </c>
      <c r="C244" s="253">
        <v>26</v>
      </c>
      <c r="D244" s="254">
        <v>23</v>
      </c>
      <c r="E244" s="252">
        <f t="shared" si="9"/>
        <v>-0.115384615384615</v>
      </c>
      <c r="F244" s="58" t="str">
        <f t="shared" si="10"/>
        <v>是</v>
      </c>
      <c r="G244" s="186" t="str">
        <f t="shared" si="11"/>
        <v>项</v>
      </c>
    </row>
    <row r="245" ht="36" customHeight="1" spans="1:7">
      <c r="A245" s="248" t="s">
        <v>1854</v>
      </c>
      <c r="B245" s="249" t="s">
        <v>318</v>
      </c>
      <c r="C245" s="253">
        <v>6</v>
      </c>
      <c r="D245" s="254">
        <v>1</v>
      </c>
      <c r="E245" s="252">
        <f t="shared" si="9"/>
        <v>-0.833333333333333</v>
      </c>
      <c r="F245" s="58" t="str">
        <f t="shared" si="10"/>
        <v>是</v>
      </c>
      <c r="G245" s="186" t="str">
        <f t="shared" si="11"/>
        <v>项</v>
      </c>
    </row>
    <row r="246" ht="36" customHeight="1" spans="1:7">
      <c r="A246" s="248" t="s">
        <v>1855</v>
      </c>
      <c r="B246" s="249" t="s">
        <v>319</v>
      </c>
      <c r="C246" s="250">
        <f>SUM(C247:C248)</f>
        <v>15</v>
      </c>
      <c r="D246" s="251">
        <f>SUM(D247:D248)</f>
        <v>7333</v>
      </c>
      <c r="E246" s="252">
        <f t="shared" si="9"/>
        <v>487.866666666667</v>
      </c>
      <c r="F246" s="58" t="str">
        <f t="shared" si="10"/>
        <v>是</v>
      </c>
      <c r="G246" s="186" t="str">
        <f t="shared" si="11"/>
        <v>款</v>
      </c>
    </row>
    <row r="247" ht="36" customHeight="1" spans="1:7">
      <c r="A247" s="248" t="s">
        <v>1856</v>
      </c>
      <c r="B247" s="249" t="s">
        <v>320</v>
      </c>
      <c r="C247" s="250">
        <v>0</v>
      </c>
      <c r="D247" s="251">
        <v>0</v>
      </c>
      <c r="E247" s="252" t="str">
        <f t="shared" si="9"/>
        <v/>
      </c>
      <c r="F247" s="58" t="str">
        <f t="shared" si="10"/>
        <v>否</v>
      </c>
      <c r="G247" s="186" t="str">
        <f t="shared" si="11"/>
        <v>项</v>
      </c>
    </row>
    <row r="248" ht="36" customHeight="1" spans="1:7">
      <c r="A248" s="248" t="s">
        <v>1857</v>
      </c>
      <c r="B248" s="249" t="s">
        <v>321</v>
      </c>
      <c r="C248" s="253">
        <v>15</v>
      </c>
      <c r="D248" s="254">
        <v>7333</v>
      </c>
      <c r="E248" s="252">
        <f t="shared" si="9"/>
        <v>487.866666666667</v>
      </c>
      <c r="F248" s="58" t="str">
        <f t="shared" si="10"/>
        <v>是</v>
      </c>
      <c r="G248" s="186" t="str">
        <f t="shared" si="11"/>
        <v>项</v>
      </c>
    </row>
    <row r="249" ht="36" customHeight="1" spans="1:7">
      <c r="A249" s="243" t="s">
        <v>120</v>
      </c>
      <c r="B249" s="244" t="s">
        <v>121</v>
      </c>
      <c r="C249" s="245">
        <f>SUM(C250:C251)</f>
        <v>0</v>
      </c>
      <c r="D249" s="246">
        <f>SUM(D250:D251)</f>
        <v>0</v>
      </c>
      <c r="E249" s="247" t="str">
        <f t="shared" si="9"/>
        <v/>
      </c>
      <c r="F249" s="58" t="str">
        <f t="shared" si="10"/>
        <v>是</v>
      </c>
      <c r="G249" s="186" t="str">
        <f t="shared" si="11"/>
        <v>类</v>
      </c>
    </row>
    <row r="250" ht="36" customHeight="1" spans="1:7">
      <c r="A250" s="248" t="s">
        <v>1858</v>
      </c>
      <c r="B250" s="249" t="s">
        <v>322</v>
      </c>
      <c r="C250" s="250">
        <v>0</v>
      </c>
      <c r="D250" s="251">
        <v>0</v>
      </c>
      <c r="E250" s="252" t="str">
        <f t="shared" si="9"/>
        <v/>
      </c>
      <c r="F250" s="58" t="str">
        <f t="shared" si="10"/>
        <v>否</v>
      </c>
      <c r="G250" s="186" t="str">
        <f t="shared" si="11"/>
        <v>款</v>
      </c>
    </row>
    <row r="251" ht="36" customHeight="1" spans="1:7">
      <c r="A251" s="248" t="s">
        <v>1859</v>
      </c>
      <c r="B251" s="249" t="s">
        <v>323</v>
      </c>
      <c r="C251" s="250">
        <v>0</v>
      </c>
      <c r="D251" s="251">
        <v>0</v>
      </c>
      <c r="E251" s="252" t="str">
        <f t="shared" si="9"/>
        <v/>
      </c>
      <c r="F251" s="58" t="str">
        <f t="shared" si="10"/>
        <v>否</v>
      </c>
      <c r="G251" s="186" t="str">
        <f t="shared" si="11"/>
        <v>款</v>
      </c>
    </row>
    <row r="252" ht="36" customHeight="1" spans="1:7">
      <c r="A252" s="243" t="s">
        <v>122</v>
      </c>
      <c r="B252" s="244" t="s">
        <v>123</v>
      </c>
      <c r="C252" s="245">
        <f>SUM(C253,C255,C257,C259,C269)</f>
        <v>94</v>
      </c>
      <c r="D252" s="246">
        <f>SUM(D253,D255,D257,D259,D269)</f>
        <v>53</v>
      </c>
      <c r="E252" s="247">
        <f t="shared" si="9"/>
        <v>-0.436170212765957</v>
      </c>
      <c r="F252" s="58" t="str">
        <f t="shared" si="10"/>
        <v>是</v>
      </c>
      <c r="G252" s="186" t="str">
        <f t="shared" si="11"/>
        <v>类</v>
      </c>
    </row>
    <row r="253" ht="36" customHeight="1" spans="1:7">
      <c r="A253" s="257" t="s">
        <v>1860</v>
      </c>
      <c r="B253" s="249" t="s">
        <v>324</v>
      </c>
      <c r="C253" s="250">
        <f t="shared" ref="C253:C257" si="12">C254</f>
        <v>0</v>
      </c>
      <c r="D253" s="251">
        <f t="shared" ref="D253:D257" si="13">D254</f>
        <v>0</v>
      </c>
      <c r="E253" s="252" t="str">
        <f t="shared" si="9"/>
        <v/>
      </c>
      <c r="F253" s="58" t="str">
        <f t="shared" si="10"/>
        <v>否</v>
      </c>
      <c r="G253" s="186" t="str">
        <f t="shared" si="11"/>
        <v>款</v>
      </c>
    </row>
    <row r="254" ht="36" customHeight="1" spans="1:7">
      <c r="A254" s="257" t="s">
        <v>1861</v>
      </c>
      <c r="B254" s="249" t="s">
        <v>325</v>
      </c>
      <c r="C254" s="250">
        <v>0</v>
      </c>
      <c r="D254" s="251">
        <v>0</v>
      </c>
      <c r="E254" s="252" t="str">
        <f t="shared" si="9"/>
        <v/>
      </c>
      <c r="F254" s="58" t="str">
        <f t="shared" si="10"/>
        <v>否</v>
      </c>
      <c r="G254" s="186" t="str">
        <f t="shared" si="11"/>
        <v>项</v>
      </c>
    </row>
    <row r="255" ht="36" customHeight="1" spans="1:7">
      <c r="A255" s="257" t="s">
        <v>1862</v>
      </c>
      <c r="B255" s="249" t="s">
        <v>1863</v>
      </c>
      <c r="C255" s="250">
        <f t="shared" si="12"/>
        <v>0</v>
      </c>
      <c r="D255" s="251">
        <f t="shared" si="13"/>
        <v>0</v>
      </c>
      <c r="E255" s="252" t="str">
        <f t="shared" si="9"/>
        <v/>
      </c>
      <c r="F255" s="58" t="str">
        <f t="shared" si="10"/>
        <v>否</v>
      </c>
      <c r="G255" s="186" t="str">
        <f t="shared" si="11"/>
        <v>款</v>
      </c>
    </row>
    <row r="256" ht="36" customHeight="1" spans="1:7">
      <c r="A256" s="257" t="s">
        <v>1864</v>
      </c>
      <c r="B256" s="249" t="s">
        <v>327</v>
      </c>
      <c r="C256" s="250">
        <v>0</v>
      </c>
      <c r="D256" s="251">
        <v>0</v>
      </c>
      <c r="E256" s="252" t="str">
        <f t="shared" si="9"/>
        <v/>
      </c>
      <c r="F256" s="58" t="str">
        <f t="shared" si="10"/>
        <v>否</v>
      </c>
      <c r="G256" s="186" t="str">
        <f t="shared" si="11"/>
        <v>项</v>
      </c>
    </row>
    <row r="257" ht="36" customHeight="1" spans="1:7">
      <c r="A257" s="257" t="s">
        <v>1865</v>
      </c>
      <c r="B257" s="249" t="s">
        <v>1866</v>
      </c>
      <c r="C257" s="250">
        <f t="shared" si="12"/>
        <v>0</v>
      </c>
      <c r="D257" s="251">
        <f t="shared" si="13"/>
        <v>0</v>
      </c>
      <c r="E257" s="252" t="str">
        <f t="shared" si="9"/>
        <v/>
      </c>
      <c r="F257" s="58" t="str">
        <f t="shared" si="10"/>
        <v>否</v>
      </c>
      <c r="G257" s="186" t="str">
        <f t="shared" si="11"/>
        <v>款</v>
      </c>
    </row>
    <row r="258" ht="36" customHeight="1" spans="1:7">
      <c r="A258" s="257" t="s">
        <v>1867</v>
      </c>
      <c r="B258" s="249" t="s">
        <v>329</v>
      </c>
      <c r="C258" s="250">
        <v>0</v>
      </c>
      <c r="D258" s="251">
        <v>0</v>
      </c>
      <c r="E258" s="252" t="str">
        <f t="shared" si="9"/>
        <v/>
      </c>
      <c r="F258" s="58" t="str">
        <f t="shared" si="10"/>
        <v>否</v>
      </c>
      <c r="G258" s="186" t="str">
        <f t="shared" si="11"/>
        <v>项</v>
      </c>
    </row>
    <row r="259" ht="36" customHeight="1" spans="1:7">
      <c r="A259" s="248" t="s">
        <v>1868</v>
      </c>
      <c r="B259" s="249" t="s">
        <v>330</v>
      </c>
      <c r="C259" s="250">
        <f>SUM(C260:C268)</f>
        <v>89</v>
      </c>
      <c r="D259" s="251">
        <f>SUM(D260:D268)</f>
        <v>53</v>
      </c>
      <c r="E259" s="252">
        <f t="shared" si="9"/>
        <v>-0.404494382022472</v>
      </c>
      <c r="F259" s="58" t="str">
        <f t="shared" si="10"/>
        <v>是</v>
      </c>
      <c r="G259" s="186" t="str">
        <f t="shared" si="11"/>
        <v>款</v>
      </c>
    </row>
    <row r="260" ht="36" customHeight="1" spans="1:7">
      <c r="A260" s="248" t="s">
        <v>1869</v>
      </c>
      <c r="B260" s="249" t="s">
        <v>331</v>
      </c>
      <c r="C260" s="253">
        <v>37</v>
      </c>
      <c r="D260" s="254">
        <v>30</v>
      </c>
      <c r="E260" s="252">
        <f t="shared" ref="E260:E323" si="14">IF(C260&lt;&gt;0,D260/C260-1,"")</f>
        <v>-0.189189189189189</v>
      </c>
      <c r="F260" s="58" t="str">
        <f t="shared" ref="F260:F323" si="15">IF(LEN(A260)=3,"是",IF(B260&lt;&gt;"",IF(SUM(C260:D260)&lt;&gt;0,"是","否"),"是"))</f>
        <v>是</v>
      </c>
      <c r="G260" s="186" t="str">
        <f t="shared" ref="G260:G323" si="16">IF(LEN(A260)=3,"类",IF(LEN(A260)=5,"款","项"))</f>
        <v>项</v>
      </c>
    </row>
    <row r="261" ht="36" customHeight="1" spans="1:7">
      <c r="A261" s="248" t="s">
        <v>1870</v>
      </c>
      <c r="B261" s="249" t="s">
        <v>332</v>
      </c>
      <c r="C261" s="253">
        <v>0</v>
      </c>
      <c r="D261" s="254">
        <v>0</v>
      </c>
      <c r="E261" s="252" t="str">
        <f t="shared" si="14"/>
        <v/>
      </c>
      <c r="F261" s="58" t="str">
        <f t="shared" si="15"/>
        <v>否</v>
      </c>
      <c r="G261" s="186" t="str">
        <f t="shared" si="16"/>
        <v>项</v>
      </c>
    </row>
    <row r="262" ht="36" customHeight="1" spans="1:7">
      <c r="A262" s="248" t="s">
        <v>1871</v>
      </c>
      <c r="B262" s="249" t="s">
        <v>333</v>
      </c>
      <c r="C262" s="253">
        <v>4</v>
      </c>
      <c r="D262" s="254">
        <v>0</v>
      </c>
      <c r="E262" s="252">
        <f t="shared" si="14"/>
        <v>-1</v>
      </c>
      <c r="F262" s="58" t="str">
        <f t="shared" si="15"/>
        <v>是</v>
      </c>
      <c r="G262" s="186" t="str">
        <f t="shared" si="16"/>
        <v>项</v>
      </c>
    </row>
    <row r="263" ht="36" customHeight="1" spans="1:7">
      <c r="A263" s="248" t="s">
        <v>1872</v>
      </c>
      <c r="B263" s="249" t="s">
        <v>334</v>
      </c>
      <c r="C263" s="253">
        <v>0</v>
      </c>
      <c r="D263" s="254">
        <v>0</v>
      </c>
      <c r="E263" s="252" t="str">
        <f t="shared" si="14"/>
        <v/>
      </c>
      <c r="F263" s="58" t="str">
        <f t="shared" si="15"/>
        <v>否</v>
      </c>
      <c r="G263" s="186" t="str">
        <f t="shared" si="16"/>
        <v>项</v>
      </c>
    </row>
    <row r="264" ht="36" customHeight="1" spans="1:7">
      <c r="A264" s="248" t="s">
        <v>1873</v>
      </c>
      <c r="B264" s="249" t="s">
        <v>335</v>
      </c>
      <c r="C264" s="253">
        <v>4</v>
      </c>
      <c r="D264" s="254">
        <v>4</v>
      </c>
      <c r="E264" s="252">
        <f t="shared" si="14"/>
        <v>0</v>
      </c>
      <c r="F264" s="58" t="str">
        <f t="shared" si="15"/>
        <v>是</v>
      </c>
      <c r="G264" s="186" t="str">
        <f t="shared" si="16"/>
        <v>项</v>
      </c>
    </row>
    <row r="265" ht="36" customHeight="1" spans="1:7">
      <c r="A265" s="248" t="s">
        <v>1874</v>
      </c>
      <c r="B265" s="249" t="s">
        <v>336</v>
      </c>
      <c r="C265" s="253">
        <v>0</v>
      </c>
      <c r="D265" s="254">
        <v>0</v>
      </c>
      <c r="E265" s="252" t="str">
        <f t="shared" si="14"/>
        <v/>
      </c>
      <c r="F265" s="58" t="str">
        <f t="shared" si="15"/>
        <v>否</v>
      </c>
      <c r="G265" s="186" t="str">
        <f t="shared" si="16"/>
        <v>项</v>
      </c>
    </row>
    <row r="266" ht="36" customHeight="1" spans="1:7">
      <c r="A266" s="248" t="s">
        <v>1875</v>
      </c>
      <c r="B266" s="249" t="s">
        <v>337</v>
      </c>
      <c r="C266" s="253">
        <v>44</v>
      </c>
      <c r="D266" s="254">
        <v>19</v>
      </c>
      <c r="E266" s="252">
        <f t="shared" si="14"/>
        <v>-0.568181818181818</v>
      </c>
      <c r="F266" s="58" t="str">
        <f t="shared" si="15"/>
        <v>是</v>
      </c>
      <c r="G266" s="186" t="str">
        <f t="shared" si="16"/>
        <v>项</v>
      </c>
    </row>
    <row r="267" ht="36" customHeight="1" spans="1:7">
      <c r="A267" s="248" t="s">
        <v>1876</v>
      </c>
      <c r="B267" s="249" t="s">
        <v>338</v>
      </c>
      <c r="C267" s="250">
        <v>0</v>
      </c>
      <c r="D267" s="254">
        <v>0</v>
      </c>
      <c r="E267" s="252" t="str">
        <f t="shared" si="14"/>
        <v/>
      </c>
      <c r="F267" s="58" t="str">
        <f t="shared" si="15"/>
        <v>否</v>
      </c>
      <c r="G267" s="186" t="str">
        <f t="shared" si="16"/>
        <v>项</v>
      </c>
    </row>
    <row r="268" ht="36" customHeight="1" spans="1:7">
      <c r="A268" s="248" t="s">
        <v>1877</v>
      </c>
      <c r="B268" s="249" t="s">
        <v>339</v>
      </c>
      <c r="C268" s="250">
        <v>0</v>
      </c>
      <c r="D268" s="254">
        <v>0</v>
      </c>
      <c r="E268" s="252" t="str">
        <f t="shared" si="14"/>
        <v/>
      </c>
      <c r="F268" s="58" t="str">
        <f t="shared" si="15"/>
        <v>否</v>
      </c>
      <c r="G268" s="186" t="str">
        <f t="shared" si="16"/>
        <v>项</v>
      </c>
    </row>
    <row r="269" ht="36" customHeight="1" spans="1:7">
      <c r="A269" s="248" t="s">
        <v>1878</v>
      </c>
      <c r="B269" s="249" t="s">
        <v>340</v>
      </c>
      <c r="C269" s="250">
        <f>C270</f>
        <v>5</v>
      </c>
      <c r="D269" s="251">
        <f>D270</f>
        <v>0</v>
      </c>
      <c r="E269" s="252">
        <f t="shared" si="14"/>
        <v>-1</v>
      </c>
      <c r="F269" s="58" t="str">
        <f t="shared" si="15"/>
        <v>是</v>
      </c>
      <c r="G269" s="186" t="str">
        <f t="shared" si="16"/>
        <v>款</v>
      </c>
    </row>
    <row r="270" ht="36" customHeight="1" spans="1:7">
      <c r="A270" s="257" t="s">
        <v>341</v>
      </c>
      <c r="B270" s="249" t="s">
        <v>342</v>
      </c>
      <c r="C270" s="253">
        <v>5</v>
      </c>
      <c r="D270" s="251">
        <v>0</v>
      </c>
      <c r="E270" s="252">
        <f t="shared" si="14"/>
        <v>-1</v>
      </c>
      <c r="F270" s="58" t="str">
        <f t="shared" si="15"/>
        <v>是</v>
      </c>
      <c r="G270" s="186" t="str">
        <f t="shared" si="16"/>
        <v>项</v>
      </c>
    </row>
    <row r="271" ht="36" customHeight="1" spans="1:7">
      <c r="A271" s="243" t="s">
        <v>124</v>
      </c>
      <c r="B271" s="244" t="s">
        <v>125</v>
      </c>
      <c r="C271" s="245">
        <f>SUM(C272,C275,C286,C293,C301,C310,C326,C336,C346,C354,C360)</f>
        <v>5863</v>
      </c>
      <c r="D271" s="246">
        <f>SUM(D272,D275,D286,D293,D301,D310,D326,D336,D346,D354,D360)</f>
        <v>5644</v>
      </c>
      <c r="E271" s="247">
        <f t="shared" si="14"/>
        <v>-0.0373528910114276</v>
      </c>
      <c r="F271" s="58" t="str">
        <f t="shared" si="15"/>
        <v>是</v>
      </c>
      <c r="G271" s="186" t="str">
        <f t="shared" si="16"/>
        <v>类</v>
      </c>
    </row>
    <row r="272" ht="36" customHeight="1" spans="1:7">
      <c r="A272" s="248" t="s">
        <v>1879</v>
      </c>
      <c r="B272" s="249" t="s">
        <v>343</v>
      </c>
      <c r="C272" s="250">
        <f>SUM(C273:C274)</f>
        <v>19</v>
      </c>
      <c r="D272" s="251">
        <f>SUM(D273:D274)</f>
        <v>19</v>
      </c>
      <c r="E272" s="252">
        <f t="shared" si="14"/>
        <v>0</v>
      </c>
      <c r="F272" s="58" t="str">
        <f t="shared" si="15"/>
        <v>是</v>
      </c>
      <c r="G272" s="186" t="str">
        <f t="shared" si="16"/>
        <v>款</v>
      </c>
    </row>
    <row r="273" ht="36" customHeight="1" spans="1:7">
      <c r="A273" s="248" t="s">
        <v>1880</v>
      </c>
      <c r="B273" s="249" t="s">
        <v>344</v>
      </c>
      <c r="C273" s="253">
        <v>19</v>
      </c>
      <c r="D273" s="251">
        <v>19</v>
      </c>
      <c r="E273" s="252">
        <f t="shared" si="14"/>
        <v>0</v>
      </c>
      <c r="F273" s="58" t="str">
        <f t="shared" si="15"/>
        <v>是</v>
      </c>
      <c r="G273" s="186" t="str">
        <f t="shared" si="16"/>
        <v>项</v>
      </c>
    </row>
    <row r="274" ht="36" customHeight="1" spans="1:7">
      <c r="A274" s="248" t="s">
        <v>1881</v>
      </c>
      <c r="B274" s="249" t="s">
        <v>345</v>
      </c>
      <c r="C274" s="250">
        <v>0</v>
      </c>
      <c r="D274" s="251">
        <v>0</v>
      </c>
      <c r="E274" s="252" t="str">
        <f t="shared" si="14"/>
        <v/>
      </c>
      <c r="F274" s="58" t="str">
        <f t="shared" si="15"/>
        <v>否</v>
      </c>
      <c r="G274" s="186" t="str">
        <f t="shared" si="16"/>
        <v>项</v>
      </c>
    </row>
    <row r="275" ht="36" customHeight="1" spans="1:7">
      <c r="A275" s="248" t="s">
        <v>1882</v>
      </c>
      <c r="B275" s="249" t="s">
        <v>346</v>
      </c>
      <c r="C275" s="250">
        <f>SUM(C276:C285)</f>
        <v>4923</v>
      </c>
      <c r="D275" s="251">
        <f>SUM(D276:D285)</f>
        <v>4863</v>
      </c>
      <c r="E275" s="252">
        <f t="shared" si="14"/>
        <v>-0.012187690432663</v>
      </c>
      <c r="F275" s="58" t="str">
        <f t="shared" si="15"/>
        <v>是</v>
      </c>
      <c r="G275" s="186" t="str">
        <f t="shared" si="16"/>
        <v>款</v>
      </c>
    </row>
    <row r="276" ht="36" customHeight="1" spans="1:7">
      <c r="A276" s="248" t="s">
        <v>1883</v>
      </c>
      <c r="B276" s="249" t="s">
        <v>179</v>
      </c>
      <c r="C276" s="253">
        <v>3790</v>
      </c>
      <c r="D276" s="254">
        <v>4311</v>
      </c>
      <c r="E276" s="252">
        <f t="shared" si="14"/>
        <v>0.137467018469657</v>
      </c>
      <c r="F276" s="58" t="str">
        <f t="shared" si="15"/>
        <v>是</v>
      </c>
      <c r="G276" s="186" t="str">
        <f t="shared" si="16"/>
        <v>项</v>
      </c>
    </row>
    <row r="277" ht="36" customHeight="1" spans="1:7">
      <c r="A277" s="248" t="s">
        <v>1884</v>
      </c>
      <c r="B277" s="249" t="s">
        <v>180</v>
      </c>
      <c r="C277" s="253">
        <v>286</v>
      </c>
      <c r="D277" s="254">
        <v>135</v>
      </c>
      <c r="E277" s="252">
        <f t="shared" si="14"/>
        <v>-0.527972027972028</v>
      </c>
      <c r="F277" s="58" t="str">
        <f t="shared" si="15"/>
        <v>是</v>
      </c>
      <c r="G277" s="186" t="str">
        <f t="shared" si="16"/>
        <v>项</v>
      </c>
    </row>
    <row r="278" ht="36" customHeight="1" spans="1:7">
      <c r="A278" s="248" t="s">
        <v>1885</v>
      </c>
      <c r="B278" s="249" t="s">
        <v>181</v>
      </c>
      <c r="C278" s="253">
        <v>0</v>
      </c>
      <c r="D278" s="254">
        <v>0</v>
      </c>
      <c r="E278" s="252" t="str">
        <f t="shared" si="14"/>
        <v/>
      </c>
      <c r="F278" s="58" t="str">
        <f t="shared" si="15"/>
        <v>否</v>
      </c>
      <c r="G278" s="186" t="str">
        <f t="shared" si="16"/>
        <v>项</v>
      </c>
    </row>
    <row r="279" ht="36" customHeight="1" spans="1:7">
      <c r="A279" s="248" t="s">
        <v>1886</v>
      </c>
      <c r="B279" s="249" t="s">
        <v>220</v>
      </c>
      <c r="C279" s="253">
        <v>65</v>
      </c>
      <c r="D279" s="254">
        <v>47</v>
      </c>
      <c r="E279" s="252">
        <f t="shared" si="14"/>
        <v>-0.276923076923077</v>
      </c>
      <c r="F279" s="58" t="str">
        <f t="shared" si="15"/>
        <v>是</v>
      </c>
      <c r="G279" s="186" t="str">
        <f t="shared" si="16"/>
        <v>项</v>
      </c>
    </row>
    <row r="280" ht="36" customHeight="1" spans="1:7">
      <c r="A280" s="248" t="s">
        <v>1887</v>
      </c>
      <c r="B280" s="249" t="s">
        <v>347</v>
      </c>
      <c r="C280" s="253">
        <v>758</v>
      </c>
      <c r="D280" s="254">
        <v>353</v>
      </c>
      <c r="E280" s="252">
        <f t="shared" si="14"/>
        <v>-0.534300791556728</v>
      </c>
      <c r="F280" s="58" t="str">
        <f t="shared" si="15"/>
        <v>是</v>
      </c>
      <c r="G280" s="186" t="str">
        <f t="shared" si="16"/>
        <v>项</v>
      </c>
    </row>
    <row r="281" ht="36" customHeight="1" spans="1:7">
      <c r="A281" s="248" t="s">
        <v>1888</v>
      </c>
      <c r="B281" s="249" t="s">
        <v>348</v>
      </c>
      <c r="C281" s="253">
        <v>0</v>
      </c>
      <c r="D281" s="254">
        <v>0</v>
      </c>
      <c r="E281" s="252" t="str">
        <f t="shared" si="14"/>
        <v/>
      </c>
      <c r="F281" s="58" t="str">
        <f t="shared" si="15"/>
        <v>否</v>
      </c>
      <c r="G281" s="186" t="str">
        <f t="shared" si="16"/>
        <v>项</v>
      </c>
    </row>
    <row r="282" ht="36" customHeight="1" spans="1:7">
      <c r="A282" s="248" t="s">
        <v>1889</v>
      </c>
      <c r="B282" s="249" t="s">
        <v>349</v>
      </c>
      <c r="C282" s="253">
        <v>0</v>
      </c>
      <c r="D282" s="254">
        <v>0</v>
      </c>
      <c r="E282" s="252" t="str">
        <f t="shared" si="14"/>
        <v/>
      </c>
      <c r="F282" s="58" t="str">
        <f t="shared" si="15"/>
        <v>否</v>
      </c>
      <c r="G282" s="186" t="str">
        <f t="shared" si="16"/>
        <v>项</v>
      </c>
    </row>
    <row r="283" ht="36" customHeight="1" spans="1:7">
      <c r="A283" s="248" t="s">
        <v>1890</v>
      </c>
      <c r="B283" s="249" t="s">
        <v>350</v>
      </c>
      <c r="C283" s="253">
        <v>0</v>
      </c>
      <c r="D283" s="254">
        <v>0</v>
      </c>
      <c r="E283" s="252" t="str">
        <f t="shared" si="14"/>
        <v/>
      </c>
      <c r="F283" s="58" t="str">
        <f t="shared" si="15"/>
        <v>否</v>
      </c>
      <c r="G283" s="186" t="str">
        <f t="shared" si="16"/>
        <v>项</v>
      </c>
    </row>
    <row r="284" ht="36" customHeight="1" spans="1:7">
      <c r="A284" s="248" t="s">
        <v>1891</v>
      </c>
      <c r="B284" s="249" t="s">
        <v>188</v>
      </c>
      <c r="C284" s="253">
        <v>0</v>
      </c>
      <c r="D284" s="254">
        <v>0</v>
      </c>
      <c r="E284" s="252" t="str">
        <f t="shared" si="14"/>
        <v/>
      </c>
      <c r="F284" s="58" t="str">
        <f t="shared" si="15"/>
        <v>否</v>
      </c>
      <c r="G284" s="186" t="str">
        <f t="shared" si="16"/>
        <v>项</v>
      </c>
    </row>
    <row r="285" ht="36" customHeight="1" spans="1:7">
      <c r="A285" s="248" t="s">
        <v>1892</v>
      </c>
      <c r="B285" s="249" t="s">
        <v>351</v>
      </c>
      <c r="C285" s="253">
        <v>24</v>
      </c>
      <c r="D285" s="254">
        <v>17</v>
      </c>
      <c r="E285" s="252">
        <f t="shared" si="14"/>
        <v>-0.291666666666667</v>
      </c>
      <c r="F285" s="58" t="str">
        <f t="shared" si="15"/>
        <v>是</v>
      </c>
      <c r="G285" s="186" t="str">
        <f t="shared" si="16"/>
        <v>项</v>
      </c>
    </row>
    <row r="286" ht="36" customHeight="1" spans="1:7">
      <c r="A286" s="248" t="s">
        <v>1893</v>
      </c>
      <c r="B286" s="249" t="s">
        <v>352</v>
      </c>
      <c r="C286" s="250">
        <f>SUM(C287:C292)</f>
        <v>0</v>
      </c>
      <c r="D286" s="251">
        <f>SUM(D287:D292)</f>
        <v>0</v>
      </c>
      <c r="E286" s="252" t="str">
        <f t="shared" si="14"/>
        <v/>
      </c>
      <c r="F286" s="58" t="str">
        <f t="shared" si="15"/>
        <v>否</v>
      </c>
      <c r="G286" s="186" t="str">
        <f t="shared" si="16"/>
        <v>款</v>
      </c>
    </row>
    <row r="287" ht="36" customHeight="1" spans="1:7">
      <c r="A287" s="248" t="s">
        <v>1894</v>
      </c>
      <c r="B287" s="249" t="s">
        <v>179</v>
      </c>
      <c r="C287" s="250">
        <v>0</v>
      </c>
      <c r="D287" s="251">
        <v>0</v>
      </c>
      <c r="E287" s="252" t="str">
        <f t="shared" si="14"/>
        <v/>
      </c>
      <c r="F287" s="58" t="str">
        <f t="shared" si="15"/>
        <v>否</v>
      </c>
      <c r="G287" s="186" t="str">
        <f t="shared" si="16"/>
        <v>项</v>
      </c>
    </row>
    <row r="288" ht="36" customHeight="1" spans="1:7">
      <c r="A288" s="248" t="s">
        <v>1895</v>
      </c>
      <c r="B288" s="249" t="s">
        <v>180</v>
      </c>
      <c r="C288" s="250">
        <v>0</v>
      </c>
      <c r="D288" s="251">
        <v>0</v>
      </c>
      <c r="E288" s="252" t="str">
        <f t="shared" si="14"/>
        <v/>
      </c>
      <c r="F288" s="58" t="str">
        <f t="shared" si="15"/>
        <v>否</v>
      </c>
      <c r="G288" s="186" t="str">
        <f t="shared" si="16"/>
        <v>项</v>
      </c>
    </row>
    <row r="289" ht="36" customHeight="1" spans="1:7">
      <c r="A289" s="248" t="s">
        <v>1896</v>
      </c>
      <c r="B289" s="249" t="s">
        <v>181</v>
      </c>
      <c r="C289" s="250">
        <v>0</v>
      </c>
      <c r="D289" s="251">
        <v>0</v>
      </c>
      <c r="E289" s="252" t="str">
        <f t="shared" si="14"/>
        <v/>
      </c>
      <c r="F289" s="58" t="str">
        <f t="shared" si="15"/>
        <v>否</v>
      </c>
      <c r="G289" s="186" t="str">
        <f t="shared" si="16"/>
        <v>项</v>
      </c>
    </row>
    <row r="290" ht="36" customHeight="1" spans="1:7">
      <c r="A290" s="248" t="s">
        <v>1897</v>
      </c>
      <c r="B290" s="249" t="s">
        <v>353</v>
      </c>
      <c r="C290" s="250">
        <v>0</v>
      </c>
      <c r="D290" s="251">
        <v>0</v>
      </c>
      <c r="E290" s="252" t="str">
        <f t="shared" si="14"/>
        <v/>
      </c>
      <c r="F290" s="58" t="str">
        <f t="shared" si="15"/>
        <v>否</v>
      </c>
      <c r="G290" s="186" t="str">
        <f t="shared" si="16"/>
        <v>项</v>
      </c>
    </row>
    <row r="291" ht="36" customHeight="1" spans="1:7">
      <c r="A291" s="248" t="s">
        <v>1898</v>
      </c>
      <c r="B291" s="249" t="s">
        <v>188</v>
      </c>
      <c r="C291" s="250">
        <v>0</v>
      </c>
      <c r="D291" s="251">
        <v>0</v>
      </c>
      <c r="E291" s="252" t="str">
        <f t="shared" si="14"/>
        <v/>
      </c>
      <c r="F291" s="58" t="str">
        <f t="shared" si="15"/>
        <v>否</v>
      </c>
      <c r="G291" s="186" t="str">
        <f t="shared" si="16"/>
        <v>项</v>
      </c>
    </row>
    <row r="292" ht="36" customHeight="1" spans="1:7">
      <c r="A292" s="248" t="s">
        <v>1899</v>
      </c>
      <c r="B292" s="249" t="s">
        <v>354</v>
      </c>
      <c r="C292" s="250">
        <v>0</v>
      </c>
      <c r="D292" s="251">
        <v>0</v>
      </c>
      <c r="E292" s="252" t="str">
        <f t="shared" si="14"/>
        <v/>
      </c>
      <c r="F292" s="58" t="str">
        <f t="shared" si="15"/>
        <v>否</v>
      </c>
      <c r="G292" s="186" t="str">
        <f t="shared" si="16"/>
        <v>项</v>
      </c>
    </row>
    <row r="293" ht="36" customHeight="1" spans="1:7">
      <c r="A293" s="248" t="s">
        <v>1900</v>
      </c>
      <c r="B293" s="249" t="s">
        <v>355</v>
      </c>
      <c r="C293" s="250">
        <f>SUM(C294:C300)</f>
        <v>51</v>
      </c>
      <c r="D293" s="251">
        <f>SUM(D294:D300)</f>
        <v>51</v>
      </c>
      <c r="E293" s="252">
        <f t="shared" si="14"/>
        <v>0</v>
      </c>
      <c r="F293" s="58" t="str">
        <f t="shared" si="15"/>
        <v>是</v>
      </c>
      <c r="G293" s="186" t="str">
        <f t="shared" si="16"/>
        <v>款</v>
      </c>
    </row>
    <row r="294" ht="36" customHeight="1" spans="1:7">
      <c r="A294" s="248" t="s">
        <v>1901</v>
      </c>
      <c r="B294" s="249" t="s">
        <v>179</v>
      </c>
      <c r="C294" s="253">
        <v>41</v>
      </c>
      <c r="D294" s="254">
        <v>41</v>
      </c>
      <c r="E294" s="252">
        <f t="shared" si="14"/>
        <v>0</v>
      </c>
      <c r="F294" s="58" t="str">
        <f t="shared" si="15"/>
        <v>是</v>
      </c>
      <c r="G294" s="186" t="str">
        <f t="shared" si="16"/>
        <v>项</v>
      </c>
    </row>
    <row r="295" ht="36" customHeight="1" spans="1:7">
      <c r="A295" s="248" t="s">
        <v>1902</v>
      </c>
      <c r="B295" s="249" t="s">
        <v>180</v>
      </c>
      <c r="C295" s="253">
        <v>10</v>
      </c>
      <c r="D295" s="254">
        <v>10</v>
      </c>
      <c r="E295" s="252">
        <f t="shared" si="14"/>
        <v>0</v>
      </c>
      <c r="F295" s="58" t="str">
        <f t="shared" si="15"/>
        <v>是</v>
      </c>
      <c r="G295" s="186" t="str">
        <f t="shared" si="16"/>
        <v>项</v>
      </c>
    </row>
    <row r="296" ht="36" customHeight="1" spans="1:7">
      <c r="A296" s="248" t="s">
        <v>1903</v>
      </c>
      <c r="B296" s="249" t="s">
        <v>181</v>
      </c>
      <c r="C296" s="250">
        <v>0</v>
      </c>
      <c r="D296" s="251">
        <v>0</v>
      </c>
      <c r="E296" s="252" t="str">
        <f t="shared" si="14"/>
        <v/>
      </c>
      <c r="F296" s="58" t="str">
        <f t="shared" si="15"/>
        <v>否</v>
      </c>
      <c r="G296" s="186" t="str">
        <f t="shared" si="16"/>
        <v>项</v>
      </c>
    </row>
    <row r="297" ht="36" customHeight="1" spans="1:7">
      <c r="A297" s="248" t="s">
        <v>1904</v>
      </c>
      <c r="B297" s="249" t="s">
        <v>356</v>
      </c>
      <c r="C297" s="250">
        <v>0</v>
      </c>
      <c r="D297" s="251">
        <v>0</v>
      </c>
      <c r="E297" s="252" t="str">
        <f t="shared" si="14"/>
        <v/>
      </c>
      <c r="F297" s="58" t="str">
        <f t="shared" si="15"/>
        <v>否</v>
      </c>
      <c r="G297" s="186" t="str">
        <f t="shared" si="16"/>
        <v>项</v>
      </c>
    </row>
    <row r="298" ht="36" customHeight="1" spans="1:7">
      <c r="A298" s="248" t="s">
        <v>1905</v>
      </c>
      <c r="B298" s="249" t="s">
        <v>357</v>
      </c>
      <c r="C298" s="250">
        <v>0</v>
      </c>
      <c r="D298" s="251">
        <v>0</v>
      </c>
      <c r="E298" s="252" t="str">
        <f t="shared" si="14"/>
        <v/>
      </c>
      <c r="F298" s="58" t="str">
        <f t="shared" si="15"/>
        <v>否</v>
      </c>
      <c r="G298" s="186" t="str">
        <f t="shared" si="16"/>
        <v>项</v>
      </c>
    </row>
    <row r="299" ht="36" customHeight="1" spans="1:7">
      <c r="A299" s="248" t="s">
        <v>1906</v>
      </c>
      <c r="B299" s="249" t="s">
        <v>188</v>
      </c>
      <c r="C299" s="250">
        <v>0</v>
      </c>
      <c r="D299" s="251">
        <v>0</v>
      </c>
      <c r="E299" s="252" t="str">
        <f t="shared" si="14"/>
        <v/>
      </c>
      <c r="F299" s="58" t="str">
        <f t="shared" si="15"/>
        <v>否</v>
      </c>
      <c r="G299" s="186" t="str">
        <f t="shared" si="16"/>
        <v>项</v>
      </c>
    </row>
    <row r="300" ht="36" customHeight="1" spans="1:7">
      <c r="A300" s="248" t="s">
        <v>1907</v>
      </c>
      <c r="B300" s="249" t="s">
        <v>358</v>
      </c>
      <c r="C300" s="250">
        <v>0</v>
      </c>
      <c r="D300" s="251">
        <v>0</v>
      </c>
      <c r="E300" s="252" t="str">
        <f t="shared" si="14"/>
        <v/>
      </c>
      <c r="F300" s="58" t="str">
        <f t="shared" si="15"/>
        <v>否</v>
      </c>
      <c r="G300" s="186" t="str">
        <f t="shared" si="16"/>
        <v>项</v>
      </c>
    </row>
    <row r="301" ht="36" customHeight="1" spans="1:7">
      <c r="A301" s="248" t="s">
        <v>1908</v>
      </c>
      <c r="B301" s="249" t="s">
        <v>359</v>
      </c>
      <c r="C301" s="250">
        <f>SUM(C302:C309)</f>
        <v>41</v>
      </c>
      <c r="D301" s="251">
        <f>SUM(D302:D309)</f>
        <v>41</v>
      </c>
      <c r="E301" s="252">
        <f t="shared" si="14"/>
        <v>0</v>
      </c>
      <c r="F301" s="58" t="str">
        <f t="shared" si="15"/>
        <v>是</v>
      </c>
      <c r="G301" s="186" t="str">
        <f t="shared" si="16"/>
        <v>款</v>
      </c>
    </row>
    <row r="302" ht="36" customHeight="1" spans="1:7">
      <c r="A302" s="248" t="s">
        <v>1909</v>
      </c>
      <c r="B302" s="249" t="s">
        <v>179</v>
      </c>
      <c r="C302" s="253">
        <v>41</v>
      </c>
      <c r="D302" s="254">
        <v>41</v>
      </c>
      <c r="E302" s="252">
        <f t="shared" si="14"/>
        <v>0</v>
      </c>
      <c r="F302" s="58" t="str">
        <f t="shared" si="15"/>
        <v>是</v>
      </c>
      <c r="G302" s="186" t="str">
        <f t="shared" si="16"/>
        <v>项</v>
      </c>
    </row>
    <row r="303" ht="36" customHeight="1" spans="1:7">
      <c r="A303" s="248" t="s">
        <v>1910</v>
      </c>
      <c r="B303" s="249" t="s">
        <v>180</v>
      </c>
      <c r="C303" s="250">
        <v>0</v>
      </c>
      <c r="D303" s="251">
        <v>0</v>
      </c>
      <c r="E303" s="252" t="str">
        <f t="shared" si="14"/>
        <v/>
      </c>
      <c r="F303" s="58" t="str">
        <f t="shared" si="15"/>
        <v>否</v>
      </c>
      <c r="G303" s="186" t="str">
        <f t="shared" si="16"/>
        <v>项</v>
      </c>
    </row>
    <row r="304" ht="36" customHeight="1" spans="1:7">
      <c r="A304" s="248" t="s">
        <v>1911</v>
      </c>
      <c r="B304" s="249" t="s">
        <v>181</v>
      </c>
      <c r="C304" s="250">
        <v>0</v>
      </c>
      <c r="D304" s="251">
        <v>0</v>
      </c>
      <c r="E304" s="252" t="str">
        <f t="shared" si="14"/>
        <v/>
      </c>
      <c r="F304" s="58" t="str">
        <f t="shared" si="15"/>
        <v>否</v>
      </c>
      <c r="G304" s="186" t="str">
        <f t="shared" si="16"/>
        <v>项</v>
      </c>
    </row>
    <row r="305" ht="36" customHeight="1" spans="1:7">
      <c r="A305" s="248" t="s">
        <v>1912</v>
      </c>
      <c r="B305" s="249" t="s">
        <v>360</v>
      </c>
      <c r="C305" s="250">
        <v>0</v>
      </c>
      <c r="D305" s="251">
        <v>0</v>
      </c>
      <c r="E305" s="252" t="str">
        <f t="shared" si="14"/>
        <v/>
      </c>
      <c r="F305" s="58" t="str">
        <f t="shared" si="15"/>
        <v>否</v>
      </c>
      <c r="G305" s="186" t="str">
        <f t="shared" si="16"/>
        <v>项</v>
      </c>
    </row>
    <row r="306" ht="36" customHeight="1" spans="1:7">
      <c r="A306" s="248" t="s">
        <v>1913</v>
      </c>
      <c r="B306" s="249" t="s">
        <v>361</v>
      </c>
      <c r="C306" s="250">
        <v>0</v>
      </c>
      <c r="D306" s="251">
        <v>0</v>
      </c>
      <c r="E306" s="252" t="str">
        <f t="shared" si="14"/>
        <v/>
      </c>
      <c r="F306" s="58" t="str">
        <f t="shared" si="15"/>
        <v>否</v>
      </c>
      <c r="G306" s="186" t="str">
        <f t="shared" si="16"/>
        <v>项</v>
      </c>
    </row>
    <row r="307" ht="36" customHeight="1" spans="1:7">
      <c r="A307" s="248" t="s">
        <v>1914</v>
      </c>
      <c r="B307" s="249" t="s">
        <v>362</v>
      </c>
      <c r="C307" s="250">
        <v>0</v>
      </c>
      <c r="D307" s="251">
        <v>0</v>
      </c>
      <c r="E307" s="252" t="str">
        <f t="shared" si="14"/>
        <v/>
      </c>
      <c r="F307" s="58" t="str">
        <f t="shared" si="15"/>
        <v>否</v>
      </c>
      <c r="G307" s="186" t="str">
        <f t="shared" si="16"/>
        <v>项</v>
      </c>
    </row>
    <row r="308" ht="36" customHeight="1" spans="1:7">
      <c r="A308" s="248" t="s">
        <v>1915</v>
      </c>
      <c r="B308" s="249" t="s">
        <v>188</v>
      </c>
      <c r="C308" s="250">
        <v>0</v>
      </c>
      <c r="D308" s="251">
        <v>0</v>
      </c>
      <c r="E308" s="252" t="str">
        <f t="shared" si="14"/>
        <v/>
      </c>
      <c r="F308" s="58" t="str">
        <f t="shared" si="15"/>
        <v>否</v>
      </c>
      <c r="G308" s="186" t="str">
        <f t="shared" si="16"/>
        <v>项</v>
      </c>
    </row>
    <row r="309" ht="36" customHeight="1" spans="1:7">
      <c r="A309" s="248" t="s">
        <v>1916</v>
      </c>
      <c r="B309" s="249" t="s">
        <v>363</v>
      </c>
      <c r="C309" s="250">
        <v>0</v>
      </c>
      <c r="D309" s="251">
        <v>0</v>
      </c>
      <c r="E309" s="252" t="str">
        <f t="shared" si="14"/>
        <v/>
      </c>
      <c r="F309" s="58" t="str">
        <f t="shared" si="15"/>
        <v>否</v>
      </c>
      <c r="G309" s="186" t="str">
        <f t="shared" si="16"/>
        <v>项</v>
      </c>
    </row>
    <row r="310" ht="36" customHeight="1" spans="1:7">
      <c r="A310" s="248" t="s">
        <v>1917</v>
      </c>
      <c r="B310" s="249" t="s">
        <v>364</v>
      </c>
      <c r="C310" s="250">
        <f>SUM(C311:C325)</f>
        <v>683</v>
      </c>
      <c r="D310" s="251">
        <f>SUM(D311:D325)</f>
        <v>570</v>
      </c>
      <c r="E310" s="252">
        <f t="shared" si="14"/>
        <v>-0.165446559297218</v>
      </c>
      <c r="F310" s="58" t="str">
        <f t="shared" si="15"/>
        <v>是</v>
      </c>
      <c r="G310" s="186" t="str">
        <f t="shared" si="16"/>
        <v>款</v>
      </c>
    </row>
    <row r="311" ht="36" customHeight="1" spans="1:7">
      <c r="A311" s="248" t="s">
        <v>1918</v>
      </c>
      <c r="B311" s="249" t="s">
        <v>179</v>
      </c>
      <c r="C311" s="253">
        <v>499</v>
      </c>
      <c r="D311" s="254">
        <v>476</v>
      </c>
      <c r="E311" s="252">
        <f t="shared" si="14"/>
        <v>-0.0460921843687375</v>
      </c>
      <c r="F311" s="58" t="str">
        <f t="shared" si="15"/>
        <v>是</v>
      </c>
      <c r="G311" s="186" t="str">
        <f t="shared" si="16"/>
        <v>项</v>
      </c>
    </row>
    <row r="312" ht="36" customHeight="1" spans="1:7">
      <c r="A312" s="248" t="s">
        <v>1919</v>
      </c>
      <c r="B312" s="249" t="s">
        <v>180</v>
      </c>
      <c r="C312" s="253">
        <v>68</v>
      </c>
      <c r="D312" s="254">
        <v>20</v>
      </c>
      <c r="E312" s="252">
        <f t="shared" si="14"/>
        <v>-0.705882352941176</v>
      </c>
      <c r="F312" s="58" t="str">
        <f t="shared" si="15"/>
        <v>是</v>
      </c>
      <c r="G312" s="186" t="str">
        <f t="shared" si="16"/>
        <v>项</v>
      </c>
    </row>
    <row r="313" ht="36" customHeight="1" spans="1:7">
      <c r="A313" s="248" t="s">
        <v>1920</v>
      </c>
      <c r="B313" s="249" t="s">
        <v>181</v>
      </c>
      <c r="C313" s="253">
        <v>0</v>
      </c>
      <c r="D313" s="254">
        <v>0</v>
      </c>
      <c r="E313" s="252" t="str">
        <f t="shared" si="14"/>
        <v/>
      </c>
      <c r="F313" s="58" t="str">
        <f t="shared" si="15"/>
        <v>否</v>
      </c>
      <c r="G313" s="186" t="str">
        <f t="shared" si="16"/>
        <v>项</v>
      </c>
    </row>
    <row r="314" ht="36" customHeight="1" spans="1:7">
      <c r="A314" s="248" t="s">
        <v>1921</v>
      </c>
      <c r="B314" s="249" t="s">
        <v>365</v>
      </c>
      <c r="C314" s="253">
        <v>40</v>
      </c>
      <c r="D314" s="254">
        <v>34</v>
      </c>
      <c r="E314" s="252">
        <f t="shared" si="14"/>
        <v>-0.15</v>
      </c>
      <c r="F314" s="58" t="str">
        <f t="shared" si="15"/>
        <v>是</v>
      </c>
      <c r="G314" s="186" t="str">
        <f t="shared" si="16"/>
        <v>项</v>
      </c>
    </row>
    <row r="315" ht="36" customHeight="1" spans="1:7">
      <c r="A315" s="248" t="s">
        <v>1922</v>
      </c>
      <c r="B315" s="249" t="s">
        <v>366</v>
      </c>
      <c r="C315" s="253">
        <v>21</v>
      </c>
      <c r="D315" s="254">
        <v>11</v>
      </c>
      <c r="E315" s="252">
        <f t="shared" si="14"/>
        <v>-0.476190476190476</v>
      </c>
      <c r="F315" s="58" t="str">
        <f t="shared" si="15"/>
        <v>是</v>
      </c>
      <c r="G315" s="186" t="str">
        <f t="shared" si="16"/>
        <v>项</v>
      </c>
    </row>
    <row r="316" ht="36" customHeight="1" spans="1:7">
      <c r="A316" s="258" t="s">
        <v>1923</v>
      </c>
      <c r="B316" s="249" t="s">
        <v>1924</v>
      </c>
      <c r="C316" s="253">
        <v>0</v>
      </c>
      <c r="D316" s="254">
        <v>0</v>
      </c>
      <c r="E316" s="252" t="str">
        <f t="shared" si="14"/>
        <v/>
      </c>
      <c r="F316" s="58" t="str">
        <f t="shared" si="15"/>
        <v>否</v>
      </c>
      <c r="G316" s="186" t="str">
        <f t="shared" si="16"/>
        <v>项</v>
      </c>
    </row>
    <row r="317" ht="36" customHeight="1" spans="1:7">
      <c r="A317" s="258" t="s">
        <v>1925</v>
      </c>
      <c r="B317" s="249" t="s">
        <v>1926</v>
      </c>
      <c r="C317" s="253">
        <v>10</v>
      </c>
      <c r="D317" s="254">
        <v>5</v>
      </c>
      <c r="E317" s="252">
        <f t="shared" si="14"/>
        <v>-0.5</v>
      </c>
      <c r="F317" s="58" t="str">
        <f t="shared" si="15"/>
        <v>是</v>
      </c>
      <c r="G317" s="186" t="str">
        <f t="shared" si="16"/>
        <v>项</v>
      </c>
    </row>
    <row r="318" ht="36" customHeight="1" spans="1:7">
      <c r="A318" s="248" t="s">
        <v>1927</v>
      </c>
      <c r="B318" s="249" t="s">
        <v>369</v>
      </c>
      <c r="C318" s="253">
        <v>0</v>
      </c>
      <c r="D318" s="254">
        <v>0</v>
      </c>
      <c r="E318" s="252" t="str">
        <f t="shared" si="14"/>
        <v/>
      </c>
      <c r="F318" s="58" t="str">
        <f t="shared" si="15"/>
        <v>否</v>
      </c>
      <c r="G318" s="186" t="str">
        <f t="shared" si="16"/>
        <v>项</v>
      </c>
    </row>
    <row r="319" ht="36" customHeight="1" spans="1:7">
      <c r="A319" s="248" t="s">
        <v>1928</v>
      </c>
      <c r="B319" s="249" t="s">
        <v>370</v>
      </c>
      <c r="C319" s="253">
        <v>0</v>
      </c>
      <c r="D319" s="254">
        <v>0</v>
      </c>
      <c r="E319" s="252" t="str">
        <f t="shared" si="14"/>
        <v/>
      </c>
      <c r="F319" s="58" t="str">
        <f t="shared" si="15"/>
        <v>否</v>
      </c>
      <c r="G319" s="186" t="str">
        <f t="shared" si="16"/>
        <v>项</v>
      </c>
    </row>
    <row r="320" ht="36" customHeight="1" spans="1:7">
      <c r="A320" s="248" t="s">
        <v>1929</v>
      </c>
      <c r="B320" s="249" t="s">
        <v>371</v>
      </c>
      <c r="C320" s="253">
        <v>7</v>
      </c>
      <c r="D320" s="254">
        <v>3</v>
      </c>
      <c r="E320" s="252">
        <f t="shared" si="14"/>
        <v>-0.571428571428571</v>
      </c>
      <c r="F320" s="58" t="str">
        <f t="shared" si="15"/>
        <v>是</v>
      </c>
      <c r="G320" s="186" t="str">
        <f t="shared" si="16"/>
        <v>项</v>
      </c>
    </row>
    <row r="321" ht="36" customHeight="1" spans="1:7">
      <c r="A321" s="248" t="s">
        <v>1930</v>
      </c>
      <c r="B321" s="249" t="s">
        <v>372</v>
      </c>
      <c r="C321" s="253">
        <v>0</v>
      </c>
      <c r="D321" s="254">
        <v>0</v>
      </c>
      <c r="E321" s="252" t="str">
        <f t="shared" si="14"/>
        <v/>
      </c>
      <c r="F321" s="58" t="str">
        <f t="shared" si="15"/>
        <v>否</v>
      </c>
      <c r="G321" s="186" t="str">
        <f t="shared" si="16"/>
        <v>项</v>
      </c>
    </row>
    <row r="322" ht="36" customHeight="1" spans="1:7">
      <c r="A322" s="248" t="s">
        <v>1931</v>
      </c>
      <c r="B322" s="249" t="s">
        <v>373</v>
      </c>
      <c r="C322" s="253">
        <v>0</v>
      </c>
      <c r="D322" s="254">
        <v>0</v>
      </c>
      <c r="E322" s="252" t="str">
        <f t="shared" si="14"/>
        <v/>
      </c>
      <c r="F322" s="58" t="str">
        <f t="shared" si="15"/>
        <v>否</v>
      </c>
      <c r="G322" s="186" t="str">
        <f t="shared" si="16"/>
        <v>项</v>
      </c>
    </row>
    <row r="323" ht="36" customHeight="1" spans="1:7">
      <c r="A323" s="248" t="s">
        <v>1932</v>
      </c>
      <c r="B323" s="249" t="s">
        <v>220</v>
      </c>
      <c r="C323" s="253">
        <v>10</v>
      </c>
      <c r="D323" s="254">
        <v>0</v>
      </c>
      <c r="E323" s="252">
        <f t="shared" si="14"/>
        <v>-1</v>
      </c>
      <c r="F323" s="58" t="str">
        <f t="shared" si="15"/>
        <v>是</v>
      </c>
      <c r="G323" s="186" t="str">
        <f t="shared" si="16"/>
        <v>项</v>
      </c>
    </row>
    <row r="324" ht="36" customHeight="1" spans="1:7">
      <c r="A324" s="248" t="s">
        <v>1933</v>
      </c>
      <c r="B324" s="249" t="s">
        <v>188</v>
      </c>
      <c r="C324" s="253">
        <v>17</v>
      </c>
      <c r="D324" s="254">
        <v>16</v>
      </c>
      <c r="E324" s="252">
        <f t="shared" ref="E324:E387" si="17">IF(C324&lt;&gt;0,D324/C324-1,"")</f>
        <v>-0.0588235294117647</v>
      </c>
      <c r="F324" s="58" t="str">
        <f t="shared" ref="F324:F387" si="18">IF(LEN(A324)=3,"是",IF(B324&lt;&gt;"",IF(SUM(C324:D324)&lt;&gt;0,"是","否"),"是"))</f>
        <v>是</v>
      </c>
      <c r="G324" s="186" t="str">
        <f t="shared" ref="G324:G387" si="19">IF(LEN(A324)=3,"类",IF(LEN(A324)=5,"款","项"))</f>
        <v>项</v>
      </c>
    </row>
    <row r="325" ht="36" customHeight="1" spans="1:7">
      <c r="A325" s="248" t="s">
        <v>1934</v>
      </c>
      <c r="B325" s="249" t="s">
        <v>374</v>
      </c>
      <c r="C325" s="253">
        <v>11</v>
      </c>
      <c r="D325" s="254">
        <v>5</v>
      </c>
      <c r="E325" s="252">
        <f t="shared" si="17"/>
        <v>-0.545454545454545</v>
      </c>
      <c r="F325" s="58" t="str">
        <f t="shared" si="18"/>
        <v>是</v>
      </c>
      <c r="G325" s="186" t="str">
        <f t="shared" si="19"/>
        <v>项</v>
      </c>
    </row>
    <row r="326" ht="36" customHeight="1" spans="1:7">
      <c r="A326" s="248" t="s">
        <v>1935</v>
      </c>
      <c r="B326" s="249" t="s">
        <v>375</v>
      </c>
      <c r="C326" s="250">
        <f>SUM(C327:C335)</f>
        <v>49</v>
      </c>
      <c r="D326" s="251">
        <f>SUM(D327:D335)</f>
        <v>49</v>
      </c>
      <c r="E326" s="252">
        <f t="shared" si="17"/>
        <v>0</v>
      </c>
      <c r="F326" s="58" t="str">
        <f t="shared" si="18"/>
        <v>是</v>
      </c>
      <c r="G326" s="186" t="str">
        <f t="shared" si="19"/>
        <v>款</v>
      </c>
    </row>
    <row r="327" ht="36" customHeight="1" spans="1:7">
      <c r="A327" s="248" t="s">
        <v>1936</v>
      </c>
      <c r="B327" s="249" t="s">
        <v>179</v>
      </c>
      <c r="C327" s="250">
        <v>0</v>
      </c>
      <c r="D327" s="251">
        <v>0</v>
      </c>
      <c r="E327" s="252" t="str">
        <f t="shared" si="17"/>
        <v/>
      </c>
      <c r="F327" s="58" t="str">
        <f t="shared" si="18"/>
        <v>否</v>
      </c>
      <c r="G327" s="186" t="str">
        <f t="shared" si="19"/>
        <v>项</v>
      </c>
    </row>
    <row r="328" ht="36" customHeight="1" spans="1:7">
      <c r="A328" s="248" t="s">
        <v>1937</v>
      </c>
      <c r="B328" s="249" t="s">
        <v>180</v>
      </c>
      <c r="C328" s="250">
        <v>0</v>
      </c>
      <c r="D328" s="251">
        <v>0</v>
      </c>
      <c r="E328" s="252" t="str">
        <f t="shared" si="17"/>
        <v/>
      </c>
      <c r="F328" s="58" t="str">
        <f t="shared" si="18"/>
        <v>否</v>
      </c>
      <c r="G328" s="186" t="str">
        <f t="shared" si="19"/>
        <v>项</v>
      </c>
    </row>
    <row r="329" ht="36" customHeight="1" spans="1:7">
      <c r="A329" s="248" t="s">
        <v>1938</v>
      </c>
      <c r="B329" s="249" t="s">
        <v>181</v>
      </c>
      <c r="C329" s="250">
        <v>0</v>
      </c>
      <c r="D329" s="251">
        <v>0</v>
      </c>
      <c r="E329" s="252" t="str">
        <f t="shared" si="17"/>
        <v/>
      </c>
      <c r="F329" s="58" t="str">
        <f t="shared" si="18"/>
        <v>否</v>
      </c>
      <c r="G329" s="186" t="str">
        <f t="shared" si="19"/>
        <v>项</v>
      </c>
    </row>
    <row r="330" ht="36" customHeight="1" spans="1:7">
      <c r="A330" s="248" t="s">
        <v>1939</v>
      </c>
      <c r="B330" s="249" t="s">
        <v>376</v>
      </c>
      <c r="C330" s="253">
        <v>49</v>
      </c>
      <c r="D330" s="254">
        <v>49</v>
      </c>
      <c r="E330" s="252">
        <f t="shared" si="17"/>
        <v>0</v>
      </c>
      <c r="F330" s="58" t="str">
        <f t="shared" si="18"/>
        <v>是</v>
      </c>
      <c r="G330" s="186" t="str">
        <f t="shared" si="19"/>
        <v>项</v>
      </c>
    </row>
    <row r="331" ht="36" customHeight="1" spans="1:7">
      <c r="A331" s="248" t="s">
        <v>1940</v>
      </c>
      <c r="B331" s="249" t="s">
        <v>377</v>
      </c>
      <c r="C331" s="250">
        <v>0</v>
      </c>
      <c r="D331" s="251">
        <v>0</v>
      </c>
      <c r="E331" s="252" t="str">
        <f t="shared" si="17"/>
        <v/>
      </c>
      <c r="F331" s="58" t="str">
        <f t="shared" si="18"/>
        <v>否</v>
      </c>
      <c r="G331" s="186" t="str">
        <f t="shared" si="19"/>
        <v>项</v>
      </c>
    </row>
    <row r="332" ht="36" customHeight="1" spans="1:7">
      <c r="A332" s="248" t="s">
        <v>1941</v>
      </c>
      <c r="B332" s="249" t="s">
        <v>378</v>
      </c>
      <c r="C332" s="250">
        <v>0</v>
      </c>
      <c r="D332" s="251">
        <v>0</v>
      </c>
      <c r="E332" s="252" t="str">
        <f t="shared" si="17"/>
        <v/>
      </c>
      <c r="F332" s="58" t="str">
        <f t="shared" si="18"/>
        <v>否</v>
      </c>
      <c r="G332" s="186" t="str">
        <f t="shared" si="19"/>
        <v>项</v>
      </c>
    </row>
    <row r="333" ht="36" customHeight="1" spans="1:7">
      <c r="A333" s="248" t="s">
        <v>1942</v>
      </c>
      <c r="B333" s="249" t="s">
        <v>220</v>
      </c>
      <c r="C333" s="250">
        <v>0</v>
      </c>
      <c r="D333" s="251">
        <v>0</v>
      </c>
      <c r="E333" s="252" t="str">
        <f t="shared" si="17"/>
        <v/>
      </c>
      <c r="F333" s="58" t="str">
        <f t="shared" si="18"/>
        <v>否</v>
      </c>
      <c r="G333" s="186" t="str">
        <f t="shared" si="19"/>
        <v>项</v>
      </c>
    </row>
    <row r="334" ht="36" customHeight="1" spans="1:7">
      <c r="A334" s="248" t="s">
        <v>1943</v>
      </c>
      <c r="B334" s="249" t="s">
        <v>188</v>
      </c>
      <c r="C334" s="250">
        <v>0</v>
      </c>
      <c r="D334" s="251">
        <v>0</v>
      </c>
      <c r="E334" s="252" t="str">
        <f t="shared" si="17"/>
        <v/>
      </c>
      <c r="F334" s="58" t="str">
        <f t="shared" si="18"/>
        <v>否</v>
      </c>
      <c r="G334" s="186" t="str">
        <f t="shared" si="19"/>
        <v>项</v>
      </c>
    </row>
    <row r="335" ht="36" customHeight="1" spans="1:7">
      <c r="A335" s="248" t="s">
        <v>1944</v>
      </c>
      <c r="B335" s="249" t="s">
        <v>379</v>
      </c>
      <c r="C335" s="250">
        <v>0</v>
      </c>
      <c r="D335" s="251">
        <v>0</v>
      </c>
      <c r="E335" s="252" t="str">
        <f t="shared" si="17"/>
        <v/>
      </c>
      <c r="F335" s="58" t="str">
        <f t="shared" si="18"/>
        <v>否</v>
      </c>
      <c r="G335" s="186" t="str">
        <f t="shared" si="19"/>
        <v>项</v>
      </c>
    </row>
    <row r="336" ht="36" customHeight="1" spans="1:7">
      <c r="A336" s="248" t="s">
        <v>1945</v>
      </c>
      <c r="B336" s="249" t="s">
        <v>380</v>
      </c>
      <c r="C336" s="250">
        <f>SUM(C337:C345)</f>
        <v>0</v>
      </c>
      <c r="D336" s="251">
        <f>SUM(D337:D345)</f>
        <v>0</v>
      </c>
      <c r="E336" s="252" t="str">
        <f t="shared" si="17"/>
        <v/>
      </c>
      <c r="F336" s="58" t="str">
        <f t="shared" si="18"/>
        <v>否</v>
      </c>
      <c r="G336" s="186" t="str">
        <f t="shared" si="19"/>
        <v>款</v>
      </c>
    </row>
    <row r="337" ht="36" customHeight="1" spans="1:7">
      <c r="A337" s="248" t="s">
        <v>1946</v>
      </c>
      <c r="B337" s="249" t="s">
        <v>179</v>
      </c>
      <c r="C337" s="250">
        <v>0</v>
      </c>
      <c r="D337" s="251">
        <v>0</v>
      </c>
      <c r="E337" s="252" t="str">
        <f t="shared" si="17"/>
        <v/>
      </c>
      <c r="F337" s="58" t="str">
        <f t="shared" si="18"/>
        <v>否</v>
      </c>
      <c r="G337" s="186" t="str">
        <f t="shared" si="19"/>
        <v>项</v>
      </c>
    </row>
    <row r="338" ht="36" customHeight="1" spans="1:7">
      <c r="A338" s="248" t="s">
        <v>1947</v>
      </c>
      <c r="B338" s="249" t="s">
        <v>180</v>
      </c>
      <c r="C338" s="250">
        <v>0</v>
      </c>
      <c r="D338" s="251">
        <v>0</v>
      </c>
      <c r="E338" s="252" t="str">
        <f t="shared" si="17"/>
        <v/>
      </c>
      <c r="F338" s="58" t="str">
        <f t="shared" si="18"/>
        <v>否</v>
      </c>
      <c r="G338" s="186" t="str">
        <f t="shared" si="19"/>
        <v>项</v>
      </c>
    </row>
    <row r="339" ht="36" customHeight="1" spans="1:7">
      <c r="A339" s="248" t="s">
        <v>1948</v>
      </c>
      <c r="B339" s="249" t="s">
        <v>181</v>
      </c>
      <c r="C339" s="250">
        <v>0</v>
      </c>
      <c r="D339" s="251">
        <v>0</v>
      </c>
      <c r="E339" s="252" t="str">
        <f t="shared" si="17"/>
        <v/>
      </c>
      <c r="F339" s="58" t="str">
        <f t="shared" si="18"/>
        <v>否</v>
      </c>
      <c r="G339" s="186" t="str">
        <f t="shared" si="19"/>
        <v>项</v>
      </c>
    </row>
    <row r="340" ht="36" customHeight="1" spans="1:7">
      <c r="A340" s="248" t="s">
        <v>1949</v>
      </c>
      <c r="B340" s="249" t="s">
        <v>381</v>
      </c>
      <c r="C340" s="250">
        <v>0</v>
      </c>
      <c r="D340" s="251">
        <v>0</v>
      </c>
      <c r="E340" s="252" t="str">
        <f t="shared" si="17"/>
        <v/>
      </c>
      <c r="F340" s="58" t="str">
        <f t="shared" si="18"/>
        <v>否</v>
      </c>
      <c r="G340" s="186" t="str">
        <f t="shared" si="19"/>
        <v>项</v>
      </c>
    </row>
    <row r="341" ht="36" customHeight="1" spans="1:7">
      <c r="A341" s="248" t="s">
        <v>1950</v>
      </c>
      <c r="B341" s="249" t="s">
        <v>382</v>
      </c>
      <c r="C341" s="250">
        <v>0</v>
      </c>
      <c r="D341" s="251">
        <v>0</v>
      </c>
      <c r="E341" s="252" t="str">
        <f t="shared" si="17"/>
        <v/>
      </c>
      <c r="F341" s="58" t="str">
        <f t="shared" si="18"/>
        <v>否</v>
      </c>
      <c r="G341" s="186" t="str">
        <f t="shared" si="19"/>
        <v>项</v>
      </c>
    </row>
    <row r="342" ht="36" customHeight="1" spans="1:7">
      <c r="A342" s="248" t="s">
        <v>1951</v>
      </c>
      <c r="B342" s="249" t="s">
        <v>383</v>
      </c>
      <c r="C342" s="250">
        <v>0</v>
      </c>
      <c r="D342" s="251">
        <v>0</v>
      </c>
      <c r="E342" s="252" t="str">
        <f t="shared" si="17"/>
        <v/>
      </c>
      <c r="F342" s="58" t="str">
        <f t="shared" si="18"/>
        <v>否</v>
      </c>
      <c r="G342" s="186" t="str">
        <f t="shared" si="19"/>
        <v>项</v>
      </c>
    </row>
    <row r="343" ht="36" customHeight="1" spans="1:7">
      <c r="A343" s="248" t="s">
        <v>1952</v>
      </c>
      <c r="B343" s="249" t="s">
        <v>220</v>
      </c>
      <c r="C343" s="250">
        <v>0</v>
      </c>
      <c r="D343" s="251">
        <v>0</v>
      </c>
      <c r="E343" s="252" t="str">
        <f t="shared" si="17"/>
        <v/>
      </c>
      <c r="F343" s="58" t="str">
        <f t="shared" si="18"/>
        <v>否</v>
      </c>
      <c r="G343" s="186" t="str">
        <f t="shared" si="19"/>
        <v>项</v>
      </c>
    </row>
    <row r="344" ht="36" customHeight="1" spans="1:7">
      <c r="A344" s="248" t="s">
        <v>1953</v>
      </c>
      <c r="B344" s="249" t="s">
        <v>188</v>
      </c>
      <c r="C344" s="250">
        <v>0</v>
      </c>
      <c r="D344" s="251">
        <v>0</v>
      </c>
      <c r="E344" s="252" t="str">
        <f t="shared" si="17"/>
        <v/>
      </c>
      <c r="F344" s="58" t="str">
        <f t="shared" si="18"/>
        <v>否</v>
      </c>
      <c r="G344" s="186" t="str">
        <f t="shared" si="19"/>
        <v>项</v>
      </c>
    </row>
    <row r="345" ht="36" customHeight="1" spans="1:7">
      <c r="A345" s="248" t="s">
        <v>1954</v>
      </c>
      <c r="B345" s="249" t="s">
        <v>384</v>
      </c>
      <c r="C345" s="250">
        <v>0</v>
      </c>
      <c r="D345" s="251">
        <v>0</v>
      </c>
      <c r="E345" s="252" t="str">
        <f t="shared" si="17"/>
        <v/>
      </c>
      <c r="F345" s="58" t="str">
        <f t="shared" si="18"/>
        <v>否</v>
      </c>
      <c r="G345" s="186" t="str">
        <f t="shared" si="19"/>
        <v>项</v>
      </c>
    </row>
    <row r="346" ht="36" customHeight="1" spans="1:7">
      <c r="A346" s="248" t="s">
        <v>1955</v>
      </c>
      <c r="B346" s="249" t="s">
        <v>385</v>
      </c>
      <c r="C346" s="250">
        <f>SUM(C347:C353)</f>
        <v>0</v>
      </c>
      <c r="D346" s="251">
        <f>SUM(D347:D353)</f>
        <v>0</v>
      </c>
      <c r="E346" s="252" t="str">
        <f t="shared" si="17"/>
        <v/>
      </c>
      <c r="F346" s="58" t="str">
        <f t="shared" si="18"/>
        <v>否</v>
      </c>
      <c r="G346" s="186" t="str">
        <f t="shared" si="19"/>
        <v>款</v>
      </c>
    </row>
    <row r="347" ht="36" customHeight="1" spans="1:7">
      <c r="A347" s="248" t="s">
        <v>1956</v>
      </c>
      <c r="B347" s="249" t="s">
        <v>179</v>
      </c>
      <c r="C347" s="250">
        <v>0</v>
      </c>
      <c r="D347" s="251">
        <v>0</v>
      </c>
      <c r="E347" s="252" t="str">
        <f t="shared" si="17"/>
        <v/>
      </c>
      <c r="F347" s="58" t="str">
        <f t="shared" si="18"/>
        <v>否</v>
      </c>
      <c r="G347" s="186" t="str">
        <f t="shared" si="19"/>
        <v>项</v>
      </c>
    </row>
    <row r="348" ht="36" customHeight="1" spans="1:7">
      <c r="A348" s="248" t="s">
        <v>1957</v>
      </c>
      <c r="B348" s="249" t="s">
        <v>180</v>
      </c>
      <c r="C348" s="250">
        <v>0</v>
      </c>
      <c r="D348" s="251">
        <v>0</v>
      </c>
      <c r="E348" s="252" t="str">
        <f t="shared" si="17"/>
        <v/>
      </c>
      <c r="F348" s="58" t="str">
        <f t="shared" si="18"/>
        <v>否</v>
      </c>
      <c r="G348" s="186" t="str">
        <f t="shared" si="19"/>
        <v>项</v>
      </c>
    </row>
    <row r="349" ht="36" customHeight="1" spans="1:7">
      <c r="A349" s="248" t="s">
        <v>1958</v>
      </c>
      <c r="B349" s="249" t="s">
        <v>181</v>
      </c>
      <c r="C349" s="250">
        <v>0</v>
      </c>
      <c r="D349" s="251">
        <v>0</v>
      </c>
      <c r="E349" s="252" t="str">
        <f t="shared" si="17"/>
        <v/>
      </c>
      <c r="F349" s="58" t="str">
        <f t="shared" si="18"/>
        <v>否</v>
      </c>
      <c r="G349" s="186" t="str">
        <f t="shared" si="19"/>
        <v>项</v>
      </c>
    </row>
    <row r="350" ht="36" customHeight="1" spans="1:7">
      <c r="A350" s="248" t="s">
        <v>1959</v>
      </c>
      <c r="B350" s="249" t="s">
        <v>386</v>
      </c>
      <c r="C350" s="250">
        <v>0</v>
      </c>
      <c r="D350" s="251">
        <v>0</v>
      </c>
      <c r="E350" s="252" t="str">
        <f t="shared" si="17"/>
        <v/>
      </c>
      <c r="F350" s="58" t="str">
        <f t="shared" si="18"/>
        <v>否</v>
      </c>
      <c r="G350" s="186" t="str">
        <f t="shared" si="19"/>
        <v>项</v>
      </c>
    </row>
    <row r="351" ht="36" customHeight="1" spans="1:7">
      <c r="A351" s="248" t="s">
        <v>1960</v>
      </c>
      <c r="B351" s="249" t="s">
        <v>387</v>
      </c>
      <c r="C351" s="250">
        <v>0</v>
      </c>
      <c r="D351" s="251">
        <v>0</v>
      </c>
      <c r="E351" s="252" t="str">
        <f t="shared" si="17"/>
        <v/>
      </c>
      <c r="F351" s="58" t="str">
        <f t="shared" si="18"/>
        <v>否</v>
      </c>
      <c r="G351" s="186" t="str">
        <f t="shared" si="19"/>
        <v>项</v>
      </c>
    </row>
    <row r="352" ht="36" customHeight="1" spans="1:7">
      <c r="A352" s="248" t="s">
        <v>1961</v>
      </c>
      <c r="B352" s="249" t="s">
        <v>188</v>
      </c>
      <c r="C352" s="250">
        <v>0</v>
      </c>
      <c r="D352" s="251">
        <v>0</v>
      </c>
      <c r="E352" s="252" t="str">
        <f t="shared" si="17"/>
        <v/>
      </c>
      <c r="F352" s="58" t="str">
        <f t="shared" si="18"/>
        <v>否</v>
      </c>
      <c r="G352" s="186" t="str">
        <f t="shared" si="19"/>
        <v>项</v>
      </c>
    </row>
    <row r="353" ht="36" customHeight="1" spans="1:7">
      <c r="A353" s="248" t="s">
        <v>1962</v>
      </c>
      <c r="B353" s="249" t="s">
        <v>388</v>
      </c>
      <c r="C353" s="250">
        <v>0</v>
      </c>
      <c r="D353" s="251">
        <v>0</v>
      </c>
      <c r="E353" s="252" t="str">
        <f t="shared" si="17"/>
        <v/>
      </c>
      <c r="F353" s="58" t="str">
        <f t="shared" si="18"/>
        <v>否</v>
      </c>
      <c r="G353" s="186" t="str">
        <f t="shared" si="19"/>
        <v>项</v>
      </c>
    </row>
    <row r="354" ht="36" customHeight="1" spans="1:7">
      <c r="A354" s="248" t="s">
        <v>1963</v>
      </c>
      <c r="B354" s="249" t="s">
        <v>389</v>
      </c>
      <c r="C354" s="250">
        <f>SUM(C355:C359)</f>
        <v>0</v>
      </c>
      <c r="D354" s="251">
        <f>SUM(D355:D359)</f>
        <v>0</v>
      </c>
      <c r="E354" s="252" t="str">
        <f t="shared" si="17"/>
        <v/>
      </c>
      <c r="F354" s="58" t="str">
        <f t="shared" si="18"/>
        <v>否</v>
      </c>
      <c r="G354" s="186" t="str">
        <f t="shared" si="19"/>
        <v>款</v>
      </c>
    </row>
    <row r="355" ht="36" customHeight="1" spans="1:7">
      <c r="A355" s="248" t="s">
        <v>1964</v>
      </c>
      <c r="B355" s="249" t="s">
        <v>179</v>
      </c>
      <c r="C355" s="250">
        <v>0</v>
      </c>
      <c r="D355" s="251">
        <v>0</v>
      </c>
      <c r="E355" s="252" t="str">
        <f t="shared" si="17"/>
        <v/>
      </c>
      <c r="F355" s="58" t="str">
        <f t="shared" si="18"/>
        <v>否</v>
      </c>
      <c r="G355" s="186" t="str">
        <f t="shared" si="19"/>
        <v>项</v>
      </c>
    </row>
    <row r="356" ht="36" customHeight="1" spans="1:7">
      <c r="A356" s="248" t="s">
        <v>1965</v>
      </c>
      <c r="B356" s="249" t="s">
        <v>180</v>
      </c>
      <c r="C356" s="250">
        <v>0</v>
      </c>
      <c r="D356" s="251">
        <v>0</v>
      </c>
      <c r="E356" s="252" t="str">
        <f t="shared" si="17"/>
        <v/>
      </c>
      <c r="F356" s="58" t="str">
        <f t="shared" si="18"/>
        <v>否</v>
      </c>
      <c r="G356" s="186" t="str">
        <f t="shared" si="19"/>
        <v>项</v>
      </c>
    </row>
    <row r="357" ht="36" customHeight="1" spans="1:7">
      <c r="A357" s="248" t="s">
        <v>1966</v>
      </c>
      <c r="B357" s="249" t="s">
        <v>220</v>
      </c>
      <c r="C357" s="250">
        <v>0</v>
      </c>
      <c r="D357" s="251">
        <v>0</v>
      </c>
      <c r="E357" s="252" t="str">
        <f t="shared" si="17"/>
        <v/>
      </c>
      <c r="F357" s="58" t="str">
        <f t="shared" si="18"/>
        <v>否</v>
      </c>
      <c r="G357" s="186" t="str">
        <f t="shared" si="19"/>
        <v>项</v>
      </c>
    </row>
    <row r="358" ht="36" customHeight="1" spans="1:7">
      <c r="A358" s="248" t="s">
        <v>1967</v>
      </c>
      <c r="B358" s="249" t="s">
        <v>390</v>
      </c>
      <c r="C358" s="250">
        <v>0</v>
      </c>
      <c r="D358" s="251">
        <v>0</v>
      </c>
      <c r="E358" s="252" t="str">
        <f t="shared" si="17"/>
        <v/>
      </c>
      <c r="F358" s="58" t="str">
        <f t="shared" si="18"/>
        <v>否</v>
      </c>
      <c r="G358" s="186" t="str">
        <f t="shared" si="19"/>
        <v>项</v>
      </c>
    </row>
    <row r="359" ht="36" customHeight="1" spans="1:7">
      <c r="A359" s="248" t="s">
        <v>1968</v>
      </c>
      <c r="B359" s="249" t="s">
        <v>391</v>
      </c>
      <c r="C359" s="250">
        <v>0</v>
      </c>
      <c r="D359" s="251">
        <v>0</v>
      </c>
      <c r="E359" s="252" t="str">
        <f t="shared" si="17"/>
        <v/>
      </c>
      <c r="F359" s="58" t="str">
        <f t="shared" si="18"/>
        <v>否</v>
      </c>
      <c r="G359" s="186" t="str">
        <f t="shared" si="19"/>
        <v>项</v>
      </c>
    </row>
    <row r="360" ht="36" customHeight="1" spans="1:7">
      <c r="A360" s="248" t="s">
        <v>1969</v>
      </c>
      <c r="B360" s="249" t="s">
        <v>392</v>
      </c>
      <c r="C360" s="250">
        <f>SUM(C361:C362)</f>
        <v>97</v>
      </c>
      <c r="D360" s="251">
        <f>SUM(D361:D362)</f>
        <v>51</v>
      </c>
      <c r="E360" s="252">
        <f t="shared" si="17"/>
        <v>-0.474226804123711</v>
      </c>
      <c r="F360" s="58" t="str">
        <f t="shared" si="18"/>
        <v>是</v>
      </c>
      <c r="G360" s="186" t="str">
        <f t="shared" si="19"/>
        <v>款</v>
      </c>
    </row>
    <row r="361" ht="36" customHeight="1" spans="1:7">
      <c r="A361" s="248">
        <v>2049902</v>
      </c>
      <c r="B361" s="249" t="s">
        <v>1970</v>
      </c>
      <c r="C361" s="250">
        <v>0</v>
      </c>
      <c r="D361" s="251">
        <v>0</v>
      </c>
      <c r="E361" s="252" t="str">
        <f t="shared" si="17"/>
        <v/>
      </c>
      <c r="F361" s="58" t="str">
        <f t="shared" si="18"/>
        <v>否</v>
      </c>
      <c r="G361" s="186" t="str">
        <f t="shared" si="19"/>
        <v>项</v>
      </c>
    </row>
    <row r="362" ht="36" customHeight="1" spans="1:7">
      <c r="A362" s="259" t="s">
        <v>393</v>
      </c>
      <c r="B362" s="249" t="s">
        <v>394</v>
      </c>
      <c r="C362" s="253">
        <v>97</v>
      </c>
      <c r="D362" s="254">
        <v>51</v>
      </c>
      <c r="E362" s="252">
        <f t="shared" si="17"/>
        <v>-0.474226804123711</v>
      </c>
      <c r="F362" s="58" t="str">
        <f t="shared" si="18"/>
        <v>是</v>
      </c>
      <c r="G362" s="186" t="str">
        <f t="shared" si="19"/>
        <v>项</v>
      </c>
    </row>
    <row r="363" ht="36" customHeight="1" spans="1:7">
      <c r="A363" s="243" t="s">
        <v>126</v>
      </c>
      <c r="B363" s="244" t="s">
        <v>127</v>
      </c>
      <c r="C363" s="245">
        <f>SUM(C364,C369,C378,C384,C390,C394,C398,C402,C408,C415)</f>
        <v>19158</v>
      </c>
      <c r="D363" s="246">
        <f>SUM(D364,D369,D378,D384,D390,D394,D398,D402,D408,D415)</f>
        <v>19590</v>
      </c>
      <c r="E363" s="247">
        <f t="shared" si="17"/>
        <v>0.0225493266520513</v>
      </c>
      <c r="F363" s="58" t="str">
        <f t="shared" si="18"/>
        <v>是</v>
      </c>
      <c r="G363" s="186" t="str">
        <f t="shared" si="19"/>
        <v>类</v>
      </c>
    </row>
    <row r="364" ht="36" customHeight="1" spans="1:7">
      <c r="A364" s="248" t="s">
        <v>1971</v>
      </c>
      <c r="B364" s="249" t="s">
        <v>395</v>
      </c>
      <c r="C364" s="250">
        <f>SUM(C365:C368)</f>
        <v>771</v>
      </c>
      <c r="D364" s="251">
        <f>SUM(D365:D368)</f>
        <v>1302</v>
      </c>
      <c r="E364" s="252">
        <f t="shared" si="17"/>
        <v>0.688715953307393</v>
      </c>
      <c r="F364" s="58" t="str">
        <f t="shared" si="18"/>
        <v>是</v>
      </c>
      <c r="G364" s="186" t="str">
        <f t="shared" si="19"/>
        <v>款</v>
      </c>
    </row>
    <row r="365" ht="36" customHeight="1" spans="1:7">
      <c r="A365" s="248" t="s">
        <v>1972</v>
      </c>
      <c r="B365" s="249" t="s">
        <v>179</v>
      </c>
      <c r="C365" s="253">
        <v>746</v>
      </c>
      <c r="D365" s="254">
        <v>797</v>
      </c>
      <c r="E365" s="252">
        <f t="shared" si="17"/>
        <v>0.0683646112600536</v>
      </c>
      <c r="F365" s="58" t="str">
        <f t="shared" si="18"/>
        <v>是</v>
      </c>
      <c r="G365" s="186" t="str">
        <f t="shared" si="19"/>
        <v>项</v>
      </c>
    </row>
    <row r="366" ht="36" customHeight="1" spans="1:7">
      <c r="A366" s="248" t="s">
        <v>1973</v>
      </c>
      <c r="B366" s="249" t="s">
        <v>180</v>
      </c>
      <c r="C366" s="253">
        <v>25</v>
      </c>
      <c r="D366" s="254">
        <v>505</v>
      </c>
      <c r="E366" s="252">
        <f t="shared" si="17"/>
        <v>19.2</v>
      </c>
      <c r="F366" s="58" t="str">
        <f t="shared" si="18"/>
        <v>是</v>
      </c>
      <c r="G366" s="186" t="str">
        <f t="shared" si="19"/>
        <v>项</v>
      </c>
    </row>
    <row r="367" ht="36" customHeight="1" spans="1:7">
      <c r="A367" s="248" t="s">
        <v>1974</v>
      </c>
      <c r="B367" s="249" t="s">
        <v>181</v>
      </c>
      <c r="C367" s="250">
        <v>0</v>
      </c>
      <c r="D367" s="254">
        <v>0</v>
      </c>
      <c r="E367" s="252" t="str">
        <f t="shared" si="17"/>
        <v/>
      </c>
      <c r="F367" s="58" t="str">
        <f t="shared" si="18"/>
        <v>否</v>
      </c>
      <c r="G367" s="186" t="str">
        <f t="shared" si="19"/>
        <v>项</v>
      </c>
    </row>
    <row r="368" ht="36" customHeight="1" spans="1:7">
      <c r="A368" s="248" t="s">
        <v>1975</v>
      </c>
      <c r="B368" s="249" t="s">
        <v>396</v>
      </c>
      <c r="C368" s="250">
        <v>0</v>
      </c>
      <c r="D368" s="254">
        <v>0</v>
      </c>
      <c r="E368" s="252" t="str">
        <f t="shared" si="17"/>
        <v/>
      </c>
      <c r="F368" s="58" t="str">
        <f t="shared" si="18"/>
        <v>否</v>
      </c>
      <c r="G368" s="186" t="str">
        <f t="shared" si="19"/>
        <v>项</v>
      </c>
    </row>
    <row r="369" ht="36" customHeight="1" spans="1:7">
      <c r="A369" s="248" t="s">
        <v>1976</v>
      </c>
      <c r="B369" s="249" t="s">
        <v>397</v>
      </c>
      <c r="C369" s="250">
        <f>SUM(C370:C377)</f>
        <v>16969</v>
      </c>
      <c r="D369" s="251">
        <f>SUM(D370:D377)</f>
        <v>17224</v>
      </c>
      <c r="E369" s="252">
        <f t="shared" si="17"/>
        <v>0.015027402911191</v>
      </c>
      <c r="F369" s="58" t="str">
        <f t="shared" si="18"/>
        <v>是</v>
      </c>
      <c r="G369" s="186" t="str">
        <f t="shared" si="19"/>
        <v>款</v>
      </c>
    </row>
    <row r="370" ht="36" customHeight="1" spans="1:7">
      <c r="A370" s="248" t="s">
        <v>1977</v>
      </c>
      <c r="B370" s="249" t="s">
        <v>398</v>
      </c>
      <c r="C370" s="253">
        <v>1006</v>
      </c>
      <c r="D370" s="254">
        <v>1250</v>
      </c>
      <c r="E370" s="252">
        <f t="shared" si="17"/>
        <v>0.242544731610338</v>
      </c>
      <c r="F370" s="58" t="str">
        <f t="shared" si="18"/>
        <v>是</v>
      </c>
      <c r="G370" s="186" t="str">
        <f t="shared" si="19"/>
        <v>项</v>
      </c>
    </row>
    <row r="371" ht="36" customHeight="1" spans="1:7">
      <c r="A371" s="248" t="s">
        <v>1978</v>
      </c>
      <c r="B371" s="249" t="s">
        <v>399</v>
      </c>
      <c r="C371" s="253">
        <v>9795</v>
      </c>
      <c r="D371" s="254">
        <v>9798</v>
      </c>
      <c r="E371" s="252">
        <f t="shared" si="17"/>
        <v>0.000306278713629426</v>
      </c>
      <c r="F371" s="58" t="str">
        <f t="shared" si="18"/>
        <v>是</v>
      </c>
      <c r="G371" s="186" t="str">
        <f t="shared" si="19"/>
        <v>项</v>
      </c>
    </row>
    <row r="372" ht="36" customHeight="1" spans="1:7">
      <c r="A372" s="248" t="s">
        <v>1979</v>
      </c>
      <c r="B372" s="249" t="s">
        <v>400</v>
      </c>
      <c r="C372" s="253">
        <v>4326</v>
      </c>
      <c r="D372" s="254">
        <v>4336</v>
      </c>
      <c r="E372" s="252">
        <f t="shared" si="17"/>
        <v>0.00231160425335175</v>
      </c>
      <c r="F372" s="58" t="str">
        <f t="shared" si="18"/>
        <v>是</v>
      </c>
      <c r="G372" s="186" t="str">
        <f t="shared" si="19"/>
        <v>项</v>
      </c>
    </row>
    <row r="373" ht="36" customHeight="1" spans="1:7">
      <c r="A373" s="248" t="s">
        <v>1980</v>
      </c>
      <c r="B373" s="249" t="s">
        <v>401</v>
      </c>
      <c r="C373" s="253">
        <v>1802</v>
      </c>
      <c r="D373" s="254">
        <v>1809</v>
      </c>
      <c r="E373" s="252">
        <f t="shared" si="17"/>
        <v>0.00388457269700337</v>
      </c>
      <c r="F373" s="58" t="str">
        <f t="shared" si="18"/>
        <v>是</v>
      </c>
      <c r="G373" s="186" t="str">
        <f t="shared" si="19"/>
        <v>项</v>
      </c>
    </row>
    <row r="374" ht="36" customHeight="1" spans="1:7">
      <c r="A374" s="248" t="s">
        <v>1981</v>
      </c>
      <c r="B374" s="249" t="s">
        <v>402</v>
      </c>
      <c r="C374" s="250">
        <v>0</v>
      </c>
      <c r="D374" s="254">
        <v>0</v>
      </c>
      <c r="E374" s="252" t="str">
        <f t="shared" si="17"/>
        <v/>
      </c>
      <c r="F374" s="58" t="str">
        <f t="shared" si="18"/>
        <v>否</v>
      </c>
      <c r="G374" s="186" t="str">
        <f t="shared" si="19"/>
        <v>项</v>
      </c>
    </row>
    <row r="375" ht="36" customHeight="1" spans="1:7">
      <c r="A375" s="248" t="s">
        <v>1982</v>
      </c>
      <c r="B375" s="249" t="s">
        <v>403</v>
      </c>
      <c r="C375" s="250">
        <v>0</v>
      </c>
      <c r="D375" s="254">
        <v>0</v>
      </c>
      <c r="E375" s="252" t="str">
        <f t="shared" si="17"/>
        <v/>
      </c>
      <c r="F375" s="58" t="str">
        <f t="shared" si="18"/>
        <v>否</v>
      </c>
      <c r="G375" s="186" t="str">
        <f t="shared" si="19"/>
        <v>项</v>
      </c>
    </row>
    <row r="376" ht="36" customHeight="1" spans="1:7">
      <c r="A376" s="248" t="s">
        <v>1983</v>
      </c>
      <c r="B376" s="249" t="s">
        <v>404</v>
      </c>
      <c r="C376" s="250">
        <v>0</v>
      </c>
      <c r="D376" s="254">
        <v>0</v>
      </c>
      <c r="E376" s="252" t="str">
        <f t="shared" si="17"/>
        <v/>
      </c>
      <c r="F376" s="58" t="str">
        <f t="shared" si="18"/>
        <v>否</v>
      </c>
      <c r="G376" s="186" t="str">
        <f t="shared" si="19"/>
        <v>项</v>
      </c>
    </row>
    <row r="377" ht="36" customHeight="1" spans="1:7">
      <c r="A377" s="248" t="s">
        <v>1984</v>
      </c>
      <c r="B377" s="249" t="s">
        <v>405</v>
      </c>
      <c r="C377" s="253">
        <v>40</v>
      </c>
      <c r="D377" s="254">
        <v>31</v>
      </c>
      <c r="E377" s="252">
        <f t="shared" si="17"/>
        <v>-0.225</v>
      </c>
      <c r="F377" s="58" t="str">
        <f t="shared" si="18"/>
        <v>是</v>
      </c>
      <c r="G377" s="186" t="str">
        <f t="shared" si="19"/>
        <v>项</v>
      </c>
    </row>
    <row r="378" ht="36" customHeight="1" spans="1:7">
      <c r="A378" s="248" t="s">
        <v>1985</v>
      </c>
      <c r="B378" s="249" t="s">
        <v>406</v>
      </c>
      <c r="C378" s="250">
        <f>SUM(C379:C383)</f>
        <v>488</v>
      </c>
      <c r="D378" s="251">
        <f>SUM(D379:D383)</f>
        <v>492</v>
      </c>
      <c r="E378" s="252">
        <f t="shared" si="17"/>
        <v>0.00819672131147531</v>
      </c>
      <c r="F378" s="58" t="str">
        <f t="shared" si="18"/>
        <v>是</v>
      </c>
      <c r="G378" s="186" t="str">
        <f t="shared" si="19"/>
        <v>款</v>
      </c>
    </row>
    <row r="379" ht="36" customHeight="1" spans="1:7">
      <c r="A379" s="248" t="s">
        <v>1986</v>
      </c>
      <c r="B379" s="249" t="s">
        <v>407</v>
      </c>
      <c r="C379" s="250">
        <v>0</v>
      </c>
      <c r="D379" s="251">
        <v>0</v>
      </c>
      <c r="E379" s="252" t="str">
        <f t="shared" si="17"/>
        <v/>
      </c>
      <c r="F379" s="58" t="str">
        <f t="shared" si="18"/>
        <v>否</v>
      </c>
      <c r="G379" s="186" t="str">
        <f t="shared" si="19"/>
        <v>项</v>
      </c>
    </row>
    <row r="380" ht="36" customHeight="1" spans="1:7">
      <c r="A380" s="248" t="s">
        <v>1987</v>
      </c>
      <c r="B380" s="249" t="s">
        <v>408</v>
      </c>
      <c r="C380" s="253">
        <v>488</v>
      </c>
      <c r="D380" s="254">
        <v>492</v>
      </c>
      <c r="E380" s="252">
        <f t="shared" si="17"/>
        <v>0.00819672131147531</v>
      </c>
      <c r="F380" s="58" t="str">
        <f t="shared" si="18"/>
        <v>是</v>
      </c>
      <c r="G380" s="186" t="str">
        <f t="shared" si="19"/>
        <v>项</v>
      </c>
    </row>
    <row r="381" ht="36" customHeight="1" spans="1:7">
      <c r="A381" s="248" t="s">
        <v>1988</v>
      </c>
      <c r="B381" s="249" t="s">
        <v>409</v>
      </c>
      <c r="C381" s="250">
        <v>0</v>
      </c>
      <c r="D381" s="251">
        <v>0</v>
      </c>
      <c r="E381" s="252" t="str">
        <f t="shared" si="17"/>
        <v/>
      </c>
      <c r="F381" s="58" t="str">
        <f t="shared" si="18"/>
        <v>否</v>
      </c>
      <c r="G381" s="186" t="str">
        <f t="shared" si="19"/>
        <v>项</v>
      </c>
    </row>
    <row r="382" ht="36" customHeight="1" spans="1:7">
      <c r="A382" s="248" t="s">
        <v>1989</v>
      </c>
      <c r="B382" s="249" t="s">
        <v>411</v>
      </c>
      <c r="C382" s="250">
        <v>0</v>
      </c>
      <c r="D382" s="251">
        <v>0</v>
      </c>
      <c r="E382" s="252" t="str">
        <f t="shared" si="17"/>
        <v/>
      </c>
      <c r="F382" s="58" t="str">
        <f t="shared" si="18"/>
        <v>否</v>
      </c>
      <c r="G382" s="186" t="str">
        <f t="shared" si="19"/>
        <v>项</v>
      </c>
    </row>
    <row r="383" ht="36" customHeight="1" spans="1:7">
      <c r="A383" s="248" t="s">
        <v>1990</v>
      </c>
      <c r="B383" s="249" t="s">
        <v>412</v>
      </c>
      <c r="C383" s="250">
        <v>0</v>
      </c>
      <c r="D383" s="251">
        <v>0</v>
      </c>
      <c r="E383" s="252" t="str">
        <f t="shared" si="17"/>
        <v/>
      </c>
      <c r="F383" s="58" t="str">
        <f t="shared" si="18"/>
        <v>否</v>
      </c>
      <c r="G383" s="186" t="str">
        <f t="shared" si="19"/>
        <v>项</v>
      </c>
    </row>
    <row r="384" ht="36" customHeight="1" spans="1:7">
      <c r="A384" s="248" t="s">
        <v>1991</v>
      </c>
      <c r="B384" s="249" t="s">
        <v>413</v>
      </c>
      <c r="C384" s="250">
        <f>SUM(C385:C389)</f>
        <v>0</v>
      </c>
      <c r="D384" s="251">
        <f>SUM(D385:D389)</f>
        <v>0</v>
      </c>
      <c r="E384" s="252" t="str">
        <f t="shared" si="17"/>
        <v/>
      </c>
      <c r="F384" s="58" t="str">
        <f t="shared" si="18"/>
        <v>否</v>
      </c>
      <c r="G384" s="186" t="str">
        <f t="shared" si="19"/>
        <v>款</v>
      </c>
    </row>
    <row r="385" ht="36" customHeight="1" spans="1:7">
      <c r="A385" s="248" t="s">
        <v>1992</v>
      </c>
      <c r="B385" s="249" t="s">
        <v>414</v>
      </c>
      <c r="C385" s="250">
        <v>0</v>
      </c>
      <c r="D385" s="251">
        <v>0</v>
      </c>
      <c r="E385" s="252" t="str">
        <f t="shared" si="17"/>
        <v/>
      </c>
      <c r="F385" s="58" t="str">
        <f t="shared" si="18"/>
        <v>否</v>
      </c>
      <c r="G385" s="186" t="str">
        <f t="shared" si="19"/>
        <v>项</v>
      </c>
    </row>
    <row r="386" ht="36" customHeight="1" spans="1:7">
      <c r="A386" s="248" t="s">
        <v>1993</v>
      </c>
      <c r="B386" s="249" t="s">
        <v>415</v>
      </c>
      <c r="C386" s="250">
        <v>0</v>
      </c>
      <c r="D386" s="251">
        <v>0</v>
      </c>
      <c r="E386" s="252" t="str">
        <f t="shared" si="17"/>
        <v/>
      </c>
      <c r="F386" s="58" t="str">
        <f t="shared" si="18"/>
        <v>否</v>
      </c>
      <c r="G386" s="186" t="str">
        <f t="shared" si="19"/>
        <v>项</v>
      </c>
    </row>
    <row r="387" ht="36" customHeight="1" spans="1:7">
      <c r="A387" s="248" t="s">
        <v>1994</v>
      </c>
      <c r="B387" s="249" t="s">
        <v>416</v>
      </c>
      <c r="C387" s="250">
        <v>0</v>
      </c>
      <c r="D387" s="251">
        <v>0</v>
      </c>
      <c r="E387" s="252" t="str">
        <f t="shared" si="17"/>
        <v/>
      </c>
      <c r="F387" s="58" t="str">
        <f t="shared" si="18"/>
        <v>否</v>
      </c>
      <c r="G387" s="186" t="str">
        <f t="shared" si="19"/>
        <v>项</v>
      </c>
    </row>
    <row r="388" ht="36" customHeight="1" spans="1:7">
      <c r="A388" s="248" t="s">
        <v>1995</v>
      </c>
      <c r="B388" s="249" t="s">
        <v>417</v>
      </c>
      <c r="C388" s="250">
        <v>0</v>
      </c>
      <c r="D388" s="251">
        <v>0</v>
      </c>
      <c r="E388" s="252" t="str">
        <f t="shared" ref="E388:E451" si="20">IF(C388&lt;&gt;0,D388/C388-1,"")</f>
        <v/>
      </c>
      <c r="F388" s="58" t="str">
        <f t="shared" ref="F388:F451" si="21">IF(LEN(A388)=3,"是",IF(B388&lt;&gt;"",IF(SUM(C388:D388)&lt;&gt;0,"是","否"),"是"))</f>
        <v>否</v>
      </c>
      <c r="G388" s="186" t="str">
        <f t="shared" ref="G388:G451" si="22">IF(LEN(A388)=3,"类",IF(LEN(A388)=5,"款","项"))</f>
        <v>项</v>
      </c>
    </row>
    <row r="389" ht="36" customHeight="1" spans="1:7">
      <c r="A389" s="248" t="s">
        <v>1996</v>
      </c>
      <c r="B389" s="249" t="s">
        <v>418</v>
      </c>
      <c r="C389" s="250">
        <v>0</v>
      </c>
      <c r="D389" s="251">
        <v>0</v>
      </c>
      <c r="E389" s="252" t="str">
        <f t="shared" si="20"/>
        <v/>
      </c>
      <c r="F389" s="58" t="str">
        <f t="shared" si="21"/>
        <v>否</v>
      </c>
      <c r="G389" s="186" t="str">
        <f t="shared" si="22"/>
        <v>项</v>
      </c>
    </row>
    <row r="390" ht="36" customHeight="1" spans="1:7">
      <c r="A390" s="248" t="s">
        <v>1997</v>
      </c>
      <c r="B390" s="249" t="s">
        <v>419</v>
      </c>
      <c r="C390" s="250">
        <f>SUM(C391:C393)</f>
        <v>0</v>
      </c>
      <c r="D390" s="251">
        <f>SUM(D391:D393)</f>
        <v>0</v>
      </c>
      <c r="E390" s="252" t="str">
        <f t="shared" si="20"/>
        <v/>
      </c>
      <c r="F390" s="58" t="str">
        <f t="shared" si="21"/>
        <v>否</v>
      </c>
      <c r="G390" s="186" t="str">
        <f t="shared" si="22"/>
        <v>款</v>
      </c>
    </row>
    <row r="391" ht="36" customHeight="1" spans="1:7">
      <c r="A391" s="248" t="s">
        <v>1998</v>
      </c>
      <c r="B391" s="249" t="s">
        <v>420</v>
      </c>
      <c r="C391" s="250">
        <v>0</v>
      </c>
      <c r="D391" s="251">
        <v>0</v>
      </c>
      <c r="E391" s="252" t="str">
        <f t="shared" si="20"/>
        <v/>
      </c>
      <c r="F391" s="58" t="str">
        <f t="shared" si="21"/>
        <v>否</v>
      </c>
      <c r="G391" s="186" t="str">
        <f t="shared" si="22"/>
        <v>项</v>
      </c>
    </row>
    <row r="392" ht="36" customHeight="1" spans="1:7">
      <c r="A392" s="248" t="s">
        <v>1999</v>
      </c>
      <c r="B392" s="249" t="s">
        <v>421</v>
      </c>
      <c r="C392" s="250">
        <v>0</v>
      </c>
      <c r="D392" s="251">
        <v>0</v>
      </c>
      <c r="E392" s="252" t="str">
        <f t="shared" si="20"/>
        <v/>
      </c>
      <c r="F392" s="58" t="str">
        <f t="shared" si="21"/>
        <v>否</v>
      </c>
      <c r="G392" s="186" t="str">
        <f t="shared" si="22"/>
        <v>项</v>
      </c>
    </row>
    <row r="393" ht="36" customHeight="1" spans="1:7">
      <c r="A393" s="248" t="s">
        <v>2000</v>
      </c>
      <c r="B393" s="249" t="s">
        <v>422</v>
      </c>
      <c r="C393" s="250">
        <v>0</v>
      </c>
      <c r="D393" s="251">
        <v>0</v>
      </c>
      <c r="E393" s="252" t="str">
        <f t="shared" si="20"/>
        <v/>
      </c>
      <c r="F393" s="58" t="str">
        <f t="shared" si="21"/>
        <v>否</v>
      </c>
      <c r="G393" s="186" t="str">
        <f t="shared" si="22"/>
        <v>项</v>
      </c>
    </row>
    <row r="394" s="231" customFormat="1" ht="36" customHeight="1" spans="1:7">
      <c r="A394" s="248" t="s">
        <v>2001</v>
      </c>
      <c r="B394" s="249" t="s">
        <v>423</v>
      </c>
      <c r="C394" s="250">
        <f>SUM(C395:C397)</f>
        <v>0</v>
      </c>
      <c r="D394" s="251">
        <f>SUM(D395:D397)</f>
        <v>0</v>
      </c>
      <c r="E394" s="252" t="str">
        <f t="shared" si="20"/>
        <v/>
      </c>
      <c r="F394" s="58" t="str">
        <f t="shared" si="21"/>
        <v>否</v>
      </c>
      <c r="G394" s="186" t="str">
        <f t="shared" si="22"/>
        <v>款</v>
      </c>
    </row>
    <row r="395" ht="36" customHeight="1" spans="1:7">
      <c r="A395" s="248" t="s">
        <v>2002</v>
      </c>
      <c r="B395" s="249" t="s">
        <v>424</v>
      </c>
      <c r="C395" s="250">
        <v>0</v>
      </c>
      <c r="D395" s="251">
        <v>0</v>
      </c>
      <c r="E395" s="252" t="str">
        <f t="shared" si="20"/>
        <v/>
      </c>
      <c r="F395" s="58" t="str">
        <f t="shared" si="21"/>
        <v>否</v>
      </c>
      <c r="G395" s="186" t="str">
        <f t="shared" si="22"/>
        <v>项</v>
      </c>
    </row>
    <row r="396" ht="36" customHeight="1" spans="1:7">
      <c r="A396" s="248" t="s">
        <v>2003</v>
      </c>
      <c r="B396" s="249" t="s">
        <v>425</v>
      </c>
      <c r="C396" s="250">
        <v>0</v>
      </c>
      <c r="D396" s="251">
        <v>0</v>
      </c>
      <c r="E396" s="252" t="str">
        <f t="shared" si="20"/>
        <v/>
      </c>
      <c r="F396" s="58" t="str">
        <f t="shared" si="21"/>
        <v>否</v>
      </c>
      <c r="G396" s="186" t="str">
        <f t="shared" si="22"/>
        <v>项</v>
      </c>
    </row>
    <row r="397" s="231" customFormat="1" ht="36" customHeight="1" spans="1:7">
      <c r="A397" s="248" t="s">
        <v>2004</v>
      </c>
      <c r="B397" s="249" t="s">
        <v>426</v>
      </c>
      <c r="C397" s="250">
        <v>0</v>
      </c>
      <c r="D397" s="251">
        <v>0</v>
      </c>
      <c r="E397" s="252" t="str">
        <f t="shared" si="20"/>
        <v/>
      </c>
      <c r="F397" s="58" t="str">
        <f t="shared" si="21"/>
        <v>否</v>
      </c>
      <c r="G397" s="186" t="str">
        <f t="shared" si="22"/>
        <v>项</v>
      </c>
    </row>
    <row r="398" ht="36" customHeight="1" spans="1:7">
      <c r="A398" s="248" t="s">
        <v>2005</v>
      </c>
      <c r="B398" s="249" t="s">
        <v>427</v>
      </c>
      <c r="C398" s="250">
        <f>SUM(C399:C401)</f>
        <v>43</v>
      </c>
      <c r="D398" s="251">
        <f>SUM(D399:D401)</f>
        <v>28</v>
      </c>
      <c r="E398" s="252">
        <f t="shared" si="20"/>
        <v>-0.348837209302326</v>
      </c>
      <c r="F398" s="58" t="str">
        <f t="shared" si="21"/>
        <v>是</v>
      </c>
      <c r="G398" s="186" t="str">
        <f t="shared" si="22"/>
        <v>款</v>
      </c>
    </row>
    <row r="399" ht="36" customHeight="1" spans="1:7">
      <c r="A399" s="248" t="s">
        <v>2006</v>
      </c>
      <c r="B399" s="249" t="s">
        <v>428</v>
      </c>
      <c r="C399" s="253">
        <v>43</v>
      </c>
      <c r="D399" s="254">
        <v>28</v>
      </c>
      <c r="E399" s="252">
        <f t="shared" si="20"/>
        <v>-0.348837209302326</v>
      </c>
      <c r="F399" s="58" t="str">
        <f t="shared" si="21"/>
        <v>是</v>
      </c>
      <c r="G399" s="186" t="str">
        <f t="shared" si="22"/>
        <v>项</v>
      </c>
    </row>
    <row r="400" ht="36" customHeight="1" spans="1:7">
      <c r="A400" s="248" t="s">
        <v>2007</v>
      </c>
      <c r="B400" s="249" t="s">
        <v>429</v>
      </c>
      <c r="C400" s="250">
        <v>0</v>
      </c>
      <c r="D400" s="251">
        <v>0</v>
      </c>
      <c r="E400" s="252" t="str">
        <f t="shared" si="20"/>
        <v/>
      </c>
      <c r="F400" s="58" t="str">
        <f t="shared" si="21"/>
        <v>否</v>
      </c>
      <c r="G400" s="186" t="str">
        <f t="shared" si="22"/>
        <v>项</v>
      </c>
    </row>
    <row r="401" ht="36" customHeight="1" spans="1:7">
      <c r="A401" s="248" t="s">
        <v>2008</v>
      </c>
      <c r="B401" s="249" t="s">
        <v>430</v>
      </c>
      <c r="C401" s="250">
        <v>0</v>
      </c>
      <c r="D401" s="251">
        <v>0</v>
      </c>
      <c r="E401" s="252" t="str">
        <f t="shared" si="20"/>
        <v/>
      </c>
      <c r="F401" s="58" t="str">
        <f t="shared" si="21"/>
        <v>否</v>
      </c>
      <c r="G401" s="186" t="str">
        <f t="shared" si="22"/>
        <v>项</v>
      </c>
    </row>
    <row r="402" ht="36" customHeight="1" spans="1:7">
      <c r="A402" s="248" t="s">
        <v>2009</v>
      </c>
      <c r="B402" s="249" t="s">
        <v>431</v>
      </c>
      <c r="C402" s="250">
        <f>SUM(C403:C407)</f>
        <v>400</v>
      </c>
      <c r="D402" s="251">
        <f>SUM(D403:D407)</f>
        <v>349</v>
      </c>
      <c r="E402" s="252">
        <f t="shared" si="20"/>
        <v>-0.1275</v>
      </c>
      <c r="F402" s="58" t="str">
        <f t="shared" si="21"/>
        <v>是</v>
      </c>
      <c r="G402" s="186" t="str">
        <f t="shared" si="22"/>
        <v>款</v>
      </c>
    </row>
    <row r="403" ht="36" customHeight="1" spans="1:7">
      <c r="A403" s="248" t="s">
        <v>2010</v>
      </c>
      <c r="B403" s="249" t="s">
        <v>432</v>
      </c>
      <c r="C403" s="253">
        <v>191</v>
      </c>
      <c r="D403" s="254">
        <v>170</v>
      </c>
      <c r="E403" s="252">
        <f t="shared" si="20"/>
        <v>-0.109947643979058</v>
      </c>
      <c r="F403" s="58" t="str">
        <f t="shared" si="21"/>
        <v>是</v>
      </c>
      <c r="G403" s="186" t="str">
        <f t="shared" si="22"/>
        <v>项</v>
      </c>
    </row>
    <row r="404" ht="36" customHeight="1" spans="1:7">
      <c r="A404" s="248" t="s">
        <v>2011</v>
      </c>
      <c r="B404" s="249" t="s">
        <v>433</v>
      </c>
      <c r="C404" s="253">
        <v>202</v>
      </c>
      <c r="D404" s="254">
        <v>179</v>
      </c>
      <c r="E404" s="252">
        <f t="shared" si="20"/>
        <v>-0.113861386138614</v>
      </c>
      <c r="F404" s="58" t="str">
        <f t="shared" si="21"/>
        <v>是</v>
      </c>
      <c r="G404" s="186" t="str">
        <f t="shared" si="22"/>
        <v>项</v>
      </c>
    </row>
    <row r="405" ht="36" customHeight="1" spans="1:7">
      <c r="A405" s="248" t="s">
        <v>2012</v>
      </c>
      <c r="B405" s="249" t="s">
        <v>434</v>
      </c>
      <c r="C405" s="253">
        <v>7</v>
      </c>
      <c r="D405" s="251">
        <v>0</v>
      </c>
      <c r="E405" s="252">
        <f t="shared" si="20"/>
        <v>-1</v>
      </c>
      <c r="F405" s="58" t="str">
        <f t="shared" si="21"/>
        <v>是</v>
      </c>
      <c r="G405" s="186" t="str">
        <f t="shared" si="22"/>
        <v>项</v>
      </c>
    </row>
    <row r="406" ht="36" customHeight="1" spans="1:7">
      <c r="A406" s="248" t="s">
        <v>2013</v>
      </c>
      <c r="B406" s="249" t="s">
        <v>435</v>
      </c>
      <c r="C406" s="250">
        <v>0</v>
      </c>
      <c r="D406" s="251">
        <v>0</v>
      </c>
      <c r="E406" s="252" t="str">
        <f t="shared" si="20"/>
        <v/>
      </c>
      <c r="F406" s="58" t="str">
        <f t="shared" si="21"/>
        <v>否</v>
      </c>
      <c r="G406" s="186" t="str">
        <f t="shared" si="22"/>
        <v>项</v>
      </c>
    </row>
    <row r="407" ht="36" customHeight="1" spans="1:7">
      <c r="A407" s="248" t="s">
        <v>2014</v>
      </c>
      <c r="B407" s="249" t="s">
        <v>436</v>
      </c>
      <c r="C407" s="250">
        <v>0</v>
      </c>
      <c r="D407" s="251">
        <v>0</v>
      </c>
      <c r="E407" s="252" t="str">
        <f t="shared" si="20"/>
        <v/>
      </c>
      <c r="F407" s="58" t="str">
        <f t="shared" si="21"/>
        <v>否</v>
      </c>
      <c r="G407" s="186" t="str">
        <f t="shared" si="22"/>
        <v>项</v>
      </c>
    </row>
    <row r="408" ht="36" customHeight="1" spans="1:7">
      <c r="A408" s="248" t="s">
        <v>2015</v>
      </c>
      <c r="B408" s="249" t="s">
        <v>437</v>
      </c>
      <c r="C408" s="250">
        <f>SUM(C409:C414)</f>
        <v>450</v>
      </c>
      <c r="D408" s="251">
        <f>SUM(D409:D414)</f>
        <v>162</v>
      </c>
      <c r="E408" s="252">
        <f t="shared" si="20"/>
        <v>-0.64</v>
      </c>
      <c r="F408" s="58" t="str">
        <f t="shared" si="21"/>
        <v>是</v>
      </c>
      <c r="G408" s="186" t="str">
        <f t="shared" si="22"/>
        <v>款</v>
      </c>
    </row>
    <row r="409" ht="36" customHeight="1" spans="1:7">
      <c r="A409" s="248" t="s">
        <v>2016</v>
      </c>
      <c r="B409" s="249" t="s">
        <v>438</v>
      </c>
      <c r="C409" s="250">
        <v>0</v>
      </c>
      <c r="D409" s="251">
        <v>0</v>
      </c>
      <c r="E409" s="252" t="str">
        <f t="shared" si="20"/>
        <v/>
      </c>
      <c r="F409" s="58" t="str">
        <f t="shared" si="21"/>
        <v>否</v>
      </c>
      <c r="G409" s="186" t="str">
        <f t="shared" si="22"/>
        <v>项</v>
      </c>
    </row>
    <row r="410" ht="36" customHeight="1" spans="1:7">
      <c r="A410" s="248" t="s">
        <v>2017</v>
      </c>
      <c r="B410" s="249" t="s">
        <v>439</v>
      </c>
      <c r="C410" s="250">
        <v>0</v>
      </c>
      <c r="D410" s="251">
        <v>0</v>
      </c>
      <c r="E410" s="252" t="str">
        <f t="shared" si="20"/>
        <v/>
      </c>
      <c r="F410" s="58" t="str">
        <f t="shared" si="21"/>
        <v>否</v>
      </c>
      <c r="G410" s="186" t="str">
        <f t="shared" si="22"/>
        <v>项</v>
      </c>
    </row>
    <row r="411" ht="36" customHeight="1" spans="1:7">
      <c r="A411" s="248" t="s">
        <v>2018</v>
      </c>
      <c r="B411" s="249" t="s">
        <v>440</v>
      </c>
      <c r="C411" s="250">
        <v>0</v>
      </c>
      <c r="D411" s="251">
        <v>0</v>
      </c>
      <c r="E411" s="252" t="str">
        <f t="shared" si="20"/>
        <v/>
      </c>
      <c r="F411" s="58" t="str">
        <f t="shared" si="21"/>
        <v>否</v>
      </c>
      <c r="G411" s="186" t="str">
        <f t="shared" si="22"/>
        <v>项</v>
      </c>
    </row>
    <row r="412" ht="36" customHeight="1" spans="1:7">
      <c r="A412" s="248" t="s">
        <v>2019</v>
      </c>
      <c r="B412" s="249" t="s">
        <v>441</v>
      </c>
      <c r="C412" s="250">
        <v>0</v>
      </c>
      <c r="D412" s="251">
        <v>0</v>
      </c>
      <c r="E412" s="252" t="str">
        <f t="shared" si="20"/>
        <v/>
      </c>
      <c r="F412" s="58" t="str">
        <f t="shared" si="21"/>
        <v>否</v>
      </c>
      <c r="G412" s="186" t="str">
        <f t="shared" si="22"/>
        <v>项</v>
      </c>
    </row>
    <row r="413" ht="36" customHeight="1" spans="1:7">
      <c r="A413" s="248" t="s">
        <v>2020</v>
      </c>
      <c r="B413" s="249" t="s">
        <v>442</v>
      </c>
      <c r="C413" s="250">
        <v>0</v>
      </c>
      <c r="D413" s="251">
        <v>0</v>
      </c>
      <c r="E413" s="252" t="str">
        <f t="shared" si="20"/>
        <v/>
      </c>
      <c r="F413" s="58" t="str">
        <f t="shared" si="21"/>
        <v>否</v>
      </c>
      <c r="G413" s="186" t="str">
        <f t="shared" si="22"/>
        <v>项</v>
      </c>
    </row>
    <row r="414" ht="36" customHeight="1" spans="1:7">
      <c r="A414" s="248" t="s">
        <v>2021</v>
      </c>
      <c r="B414" s="249" t="s">
        <v>443</v>
      </c>
      <c r="C414" s="253">
        <v>450</v>
      </c>
      <c r="D414" s="254">
        <v>162</v>
      </c>
      <c r="E414" s="252">
        <f t="shared" si="20"/>
        <v>-0.64</v>
      </c>
      <c r="F414" s="58" t="str">
        <f t="shared" si="21"/>
        <v>是</v>
      </c>
      <c r="G414" s="186" t="str">
        <f t="shared" si="22"/>
        <v>项</v>
      </c>
    </row>
    <row r="415" ht="36" customHeight="1" spans="1:7">
      <c r="A415" s="248" t="s">
        <v>2022</v>
      </c>
      <c r="B415" s="249" t="s">
        <v>444</v>
      </c>
      <c r="C415" s="250">
        <f>C416</f>
        <v>37</v>
      </c>
      <c r="D415" s="251">
        <f>D416</f>
        <v>33</v>
      </c>
      <c r="E415" s="252">
        <f t="shared" si="20"/>
        <v>-0.108108108108108</v>
      </c>
      <c r="F415" s="58" t="str">
        <f t="shared" si="21"/>
        <v>是</v>
      </c>
      <c r="G415" s="186" t="str">
        <f t="shared" si="22"/>
        <v>款</v>
      </c>
    </row>
    <row r="416" ht="36" customHeight="1" spans="1:7">
      <c r="A416" s="257">
        <v>2059999</v>
      </c>
      <c r="B416" s="249" t="s">
        <v>2023</v>
      </c>
      <c r="C416" s="253">
        <v>37</v>
      </c>
      <c r="D416" s="254">
        <v>33</v>
      </c>
      <c r="E416" s="252">
        <f t="shared" si="20"/>
        <v>-0.108108108108108</v>
      </c>
      <c r="F416" s="58" t="str">
        <f t="shared" si="21"/>
        <v>是</v>
      </c>
      <c r="G416" s="186" t="str">
        <f t="shared" si="22"/>
        <v>项</v>
      </c>
    </row>
    <row r="417" ht="36" customHeight="1" spans="1:7">
      <c r="A417" s="243" t="s">
        <v>128</v>
      </c>
      <c r="B417" s="244" t="s">
        <v>129</v>
      </c>
      <c r="C417" s="245">
        <f>SUM(C418,C423,C432,C438,C443,C448,C453,C460,C464,C468)</f>
        <v>1065</v>
      </c>
      <c r="D417" s="246">
        <f>SUM(D418,D423,D432,D438,D443,D448,D453,D460,D464,D468)</f>
        <v>1050</v>
      </c>
      <c r="E417" s="247">
        <f t="shared" si="20"/>
        <v>-0.0140845070422535</v>
      </c>
      <c r="F417" s="58" t="str">
        <f t="shared" si="21"/>
        <v>是</v>
      </c>
      <c r="G417" s="186" t="str">
        <f t="shared" si="22"/>
        <v>类</v>
      </c>
    </row>
    <row r="418" ht="36" customHeight="1" spans="1:7">
      <c r="A418" s="248" t="s">
        <v>2024</v>
      </c>
      <c r="B418" s="249" t="s">
        <v>446</v>
      </c>
      <c r="C418" s="250">
        <f>SUM(C419:C422)</f>
        <v>133</v>
      </c>
      <c r="D418" s="251">
        <f>SUM(D419:D422)</f>
        <v>128</v>
      </c>
      <c r="E418" s="252">
        <f t="shared" si="20"/>
        <v>-0.0375939849624061</v>
      </c>
      <c r="F418" s="58" t="str">
        <f t="shared" si="21"/>
        <v>是</v>
      </c>
      <c r="G418" s="186" t="str">
        <f t="shared" si="22"/>
        <v>款</v>
      </c>
    </row>
    <row r="419" ht="36" customHeight="1" spans="1:7">
      <c r="A419" s="248" t="s">
        <v>2025</v>
      </c>
      <c r="B419" s="249" t="s">
        <v>179</v>
      </c>
      <c r="C419" s="253">
        <v>133</v>
      </c>
      <c r="D419" s="254">
        <v>128</v>
      </c>
      <c r="E419" s="252">
        <f t="shared" si="20"/>
        <v>-0.0375939849624061</v>
      </c>
      <c r="F419" s="58" t="str">
        <f t="shared" si="21"/>
        <v>是</v>
      </c>
      <c r="G419" s="186" t="str">
        <f t="shared" si="22"/>
        <v>项</v>
      </c>
    </row>
    <row r="420" ht="36" customHeight="1" spans="1:7">
      <c r="A420" s="248" t="s">
        <v>2026</v>
      </c>
      <c r="B420" s="249" t="s">
        <v>180</v>
      </c>
      <c r="C420" s="250">
        <v>0</v>
      </c>
      <c r="D420" s="251">
        <v>0</v>
      </c>
      <c r="E420" s="252" t="str">
        <f t="shared" si="20"/>
        <v/>
      </c>
      <c r="F420" s="58" t="str">
        <f t="shared" si="21"/>
        <v>否</v>
      </c>
      <c r="G420" s="186" t="str">
        <f t="shared" si="22"/>
        <v>项</v>
      </c>
    </row>
    <row r="421" ht="36" customHeight="1" spans="1:7">
      <c r="A421" s="248" t="s">
        <v>2027</v>
      </c>
      <c r="B421" s="249" t="s">
        <v>181</v>
      </c>
      <c r="C421" s="250">
        <v>0</v>
      </c>
      <c r="D421" s="251">
        <v>0</v>
      </c>
      <c r="E421" s="252" t="str">
        <f t="shared" si="20"/>
        <v/>
      </c>
      <c r="F421" s="58" t="str">
        <f t="shared" si="21"/>
        <v>否</v>
      </c>
      <c r="G421" s="186" t="str">
        <f t="shared" si="22"/>
        <v>项</v>
      </c>
    </row>
    <row r="422" ht="36" customHeight="1" spans="1:7">
      <c r="A422" s="248" t="s">
        <v>2028</v>
      </c>
      <c r="B422" s="249" t="s">
        <v>447</v>
      </c>
      <c r="C422" s="250">
        <v>0</v>
      </c>
      <c r="D422" s="251">
        <v>0</v>
      </c>
      <c r="E422" s="252" t="str">
        <f t="shared" si="20"/>
        <v/>
      </c>
      <c r="F422" s="58" t="str">
        <f t="shared" si="21"/>
        <v>否</v>
      </c>
      <c r="G422" s="186" t="str">
        <f t="shared" si="22"/>
        <v>项</v>
      </c>
    </row>
    <row r="423" ht="36" customHeight="1" spans="1:7">
      <c r="A423" s="248" t="s">
        <v>2029</v>
      </c>
      <c r="B423" s="249" t="s">
        <v>448</v>
      </c>
      <c r="C423" s="250">
        <f>SUM(C424:C431)</f>
        <v>0</v>
      </c>
      <c r="D423" s="251">
        <f>SUM(D424:D431)</f>
        <v>0</v>
      </c>
      <c r="E423" s="252" t="str">
        <f t="shared" si="20"/>
        <v/>
      </c>
      <c r="F423" s="58" t="str">
        <f t="shared" si="21"/>
        <v>否</v>
      </c>
      <c r="G423" s="186" t="str">
        <f t="shared" si="22"/>
        <v>款</v>
      </c>
    </row>
    <row r="424" ht="36" customHeight="1" spans="1:7">
      <c r="A424" s="248" t="s">
        <v>2030</v>
      </c>
      <c r="B424" s="249" t="s">
        <v>449</v>
      </c>
      <c r="C424" s="250">
        <v>0</v>
      </c>
      <c r="D424" s="251">
        <v>0</v>
      </c>
      <c r="E424" s="252" t="str">
        <f t="shared" si="20"/>
        <v/>
      </c>
      <c r="F424" s="58" t="str">
        <f t="shared" si="21"/>
        <v>否</v>
      </c>
      <c r="G424" s="186" t="str">
        <f t="shared" si="22"/>
        <v>项</v>
      </c>
    </row>
    <row r="425" ht="36" customHeight="1" spans="1:7">
      <c r="A425" s="248" t="s">
        <v>2031</v>
      </c>
      <c r="B425" s="249" t="s">
        <v>451</v>
      </c>
      <c r="C425" s="250">
        <v>0</v>
      </c>
      <c r="D425" s="251">
        <v>0</v>
      </c>
      <c r="E425" s="252" t="str">
        <f t="shared" si="20"/>
        <v/>
      </c>
      <c r="F425" s="58" t="str">
        <f t="shared" si="21"/>
        <v>否</v>
      </c>
      <c r="G425" s="186" t="str">
        <f t="shared" si="22"/>
        <v>项</v>
      </c>
    </row>
    <row r="426" ht="36" customHeight="1" spans="1:7">
      <c r="A426" s="248" t="s">
        <v>2032</v>
      </c>
      <c r="B426" s="249" t="s">
        <v>452</v>
      </c>
      <c r="C426" s="250">
        <v>0</v>
      </c>
      <c r="D426" s="251">
        <v>0</v>
      </c>
      <c r="E426" s="252" t="str">
        <f t="shared" si="20"/>
        <v/>
      </c>
      <c r="F426" s="58" t="str">
        <f t="shared" si="21"/>
        <v>否</v>
      </c>
      <c r="G426" s="186" t="str">
        <f t="shared" si="22"/>
        <v>项</v>
      </c>
    </row>
    <row r="427" ht="36" customHeight="1" spans="1:7">
      <c r="A427" s="248" t="s">
        <v>2033</v>
      </c>
      <c r="B427" s="249" t="s">
        <v>453</v>
      </c>
      <c r="C427" s="250">
        <v>0</v>
      </c>
      <c r="D427" s="251">
        <v>0</v>
      </c>
      <c r="E427" s="252" t="str">
        <f t="shared" si="20"/>
        <v/>
      </c>
      <c r="F427" s="58" t="str">
        <f t="shared" si="21"/>
        <v>否</v>
      </c>
      <c r="G427" s="186" t="str">
        <f t="shared" si="22"/>
        <v>项</v>
      </c>
    </row>
    <row r="428" ht="36" customHeight="1" spans="1:7">
      <c r="A428" s="248" t="s">
        <v>2034</v>
      </c>
      <c r="B428" s="249" t="s">
        <v>454</v>
      </c>
      <c r="C428" s="250">
        <v>0</v>
      </c>
      <c r="D428" s="251">
        <v>0</v>
      </c>
      <c r="E428" s="252" t="str">
        <f t="shared" si="20"/>
        <v/>
      </c>
      <c r="F428" s="58" t="str">
        <f t="shared" si="21"/>
        <v>否</v>
      </c>
      <c r="G428" s="186" t="str">
        <f t="shared" si="22"/>
        <v>项</v>
      </c>
    </row>
    <row r="429" ht="36" customHeight="1" spans="1:7">
      <c r="A429" s="248" t="s">
        <v>2035</v>
      </c>
      <c r="B429" s="249" t="s">
        <v>455</v>
      </c>
      <c r="C429" s="250">
        <v>0</v>
      </c>
      <c r="D429" s="251">
        <v>0</v>
      </c>
      <c r="E429" s="252" t="str">
        <f t="shared" si="20"/>
        <v/>
      </c>
      <c r="F429" s="58" t="str">
        <f t="shared" si="21"/>
        <v>否</v>
      </c>
      <c r="G429" s="186" t="str">
        <f t="shared" si="22"/>
        <v>项</v>
      </c>
    </row>
    <row r="430" ht="36" customHeight="1" spans="1:7">
      <c r="A430" s="256">
        <v>2060208</v>
      </c>
      <c r="B430" s="260" t="s">
        <v>2036</v>
      </c>
      <c r="C430" s="250">
        <v>0</v>
      </c>
      <c r="D430" s="251">
        <v>0</v>
      </c>
      <c r="E430" s="252" t="str">
        <f t="shared" si="20"/>
        <v/>
      </c>
      <c r="F430" s="58" t="str">
        <f t="shared" si="21"/>
        <v>否</v>
      </c>
      <c r="G430" s="186" t="str">
        <f t="shared" si="22"/>
        <v>项</v>
      </c>
    </row>
    <row r="431" ht="36" customHeight="1" spans="1:7">
      <c r="A431" s="248" t="s">
        <v>2037</v>
      </c>
      <c r="B431" s="249" t="s">
        <v>456</v>
      </c>
      <c r="C431" s="250">
        <v>0</v>
      </c>
      <c r="D431" s="251">
        <v>0</v>
      </c>
      <c r="E431" s="252" t="str">
        <f t="shared" si="20"/>
        <v/>
      </c>
      <c r="F431" s="58" t="str">
        <f t="shared" si="21"/>
        <v>否</v>
      </c>
      <c r="G431" s="186" t="str">
        <f t="shared" si="22"/>
        <v>项</v>
      </c>
    </row>
    <row r="432" ht="36" customHeight="1" spans="1:7">
      <c r="A432" s="248" t="s">
        <v>2038</v>
      </c>
      <c r="B432" s="249" t="s">
        <v>457</v>
      </c>
      <c r="C432" s="250">
        <f>SUM(C433:C437)</f>
        <v>0</v>
      </c>
      <c r="D432" s="251">
        <f>SUM(D433:D437)</f>
        <v>0</v>
      </c>
      <c r="E432" s="252" t="str">
        <f t="shared" si="20"/>
        <v/>
      </c>
      <c r="F432" s="58" t="str">
        <f t="shared" si="21"/>
        <v>否</v>
      </c>
      <c r="G432" s="186" t="str">
        <f t="shared" si="22"/>
        <v>款</v>
      </c>
    </row>
    <row r="433" ht="36" customHeight="1" spans="1:7">
      <c r="A433" s="248" t="s">
        <v>2039</v>
      </c>
      <c r="B433" s="249" t="s">
        <v>449</v>
      </c>
      <c r="C433" s="250">
        <v>0</v>
      </c>
      <c r="D433" s="251">
        <v>0</v>
      </c>
      <c r="E433" s="252" t="str">
        <f t="shared" si="20"/>
        <v/>
      </c>
      <c r="F433" s="58" t="str">
        <f t="shared" si="21"/>
        <v>否</v>
      </c>
      <c r="G433" s="186" t="str">
        <f t="shared" si="22"/>
        <v>项</v>
      </c>
    </row>
    <row r="434" ht="36" customHeight="1" spans="1:7">
      <c r="A434" s="248" t="s">
        <v>2040</v>
      </c>
      <c r="B434" s="249" t="s">
        <v>458</v>
      </c>
      <c r="C434" s="250">
        <v>0</v>
      </c>
      <c r="D434" s="251">
        <v>0</v>
      </c>
      <c r="E434" s="252" t="str">
        <f t="shared" si="20"/>
        <v/>
      </c>
      <c r="F434" s="58" t="str">
        <f t="shared" si="21"/>
        <v>否</v>
      </c>
      <c r="G434" s="186" t="str">
        <f t="shared" si="22"/>
        <v>项</v>
      </c>
    </row>
    <row r="435" ht="36" customHeight="1" spans="1:7">
      <c r="A435" s="248" t="s">
        <v>2041</v>
      </c>
      <c r="B435" s="249" t="s">
        <v>459</v>
      </c>
      <c r="C435" s="250">
        <v>0</v>
      </c>
      <c r="D435" s="251">
        <v>0</v>
      </c>
      <c r="E435" s="252" t="str">
        <f t="shared" si="20"/>
        <v/>
      </c>
      <c r="F435" s="58" t="str">
        <f t="shared" si="21"/>
        <v>否</v>
      </c>
      <c r="G435" s="186" t="str">
        <f t="shared" si="22"/>
        <v>项</v>
      </c>
    </row>
    <row r="436" ht="36" customHeight="1" spans="1:7">
      <c r="A436" s="248" t="s">
        <v>2042</v>
      </c>
      <c r="B436" s="249" t="s">
        <v>460</v>
      </c>
      <c r="C436" s="250">
        <v>0</v>
      </c>
      <c r="D436" s="251">
        <v>0</v>
      </c>
      <c r="E436" s="252" t="str">
        <f t="shared" si="20"/>
        <v/>
      </c>
      <c r="F436" s="58" t="str">
        <f t="shared" si="21"/>
        <v>否</v>
      </c>
      <c r="G436" s="186" t="str">
        <f t="shared" si="22"/>
        <v>项</v>
      </c>
    </row>
    <row r="437" ht="36" customHeight="1" spans="1:7">
      <c r="A437" s="248" t="s">
        <v>2043</v>
      </c>
      <c r="B437" s="249" t="s">
        <v>461</v>
      </c>
      <c r="C437" s="250">
        <v>0</v>
      </c>
      <c r="D437" s="251">
        <v>0</v>
      </c>
      <c r="E437" s="252" t="str">
        <f t="shared" si="20"/>
        <v/>
      </c>
      <c r="F437" s="58" t="str">
        <f t="shared" si="21"/>
        <v>否</v>
      </c>
      <c r="G437" s="186" t="str">
        <f t="shared" si="22"/>
        <v>项</v>
      </c>
    </row>
    <row r="438" ht="36" customHeight="1" spans="1:7">
      <c r="A438" s="248" t="s">
        <v>2044</v>
      </c>
      <c r="B438" s="249" t="s">
        <v>462</v>
      </c>
      <c r="C438" s="250">
        <f>SUM(C439:C442)</f>
        <v>106</v>
      </c>
      <c r="D438" s="251">
        <f>SUM(D439:D442)</f>
        <v>91</v>
      </c>
      <c r="E438" s="252">
        <f t="shared" si="20"/>
        <v>-0.141509433962264</v>
      </c>
      <c r="F438" s="58" t="str">
        <f t="shared" si="21"/>
        <v>是</v>
      </c>
      <c r="G438" s="186" t="str">
        <f t="shared" si="22"/>
        <v>款</v>
      </c>
    </row>
    <row r="439" ht="36" customHeight="1" spans="1:7">
      <c r="A439" s="248" t="s">
        <v>2045</v>
      </c>
      <c r="B439" s="249" t="s">
        <v>449</v>
      </c>
      <c r="C439" s="250">
        <v>0</v>
      </c>
      <c r="D439" s="254">
        <v>0</v>
      </c>
      <c r="E439" s="252" t="str">
        <f t="shared" si="20"/>
        <v/>
      </c>
      <c r="F439" s="58" t="str">
        <f t="shared" si="21"/>
        <v>否</v>
      </c>
      <c r="G439" s="186" t="str">
        <f t="shared" si="22"/>
        <v>项</v>
      </c>
    </row>
    <row r="440" ht="36" customHeight="1" spans="1:7">
      <c r="A440" s="248" t="s">
        <v>2046</v>
      </c>
      <c r="B440" s="249" t="s">
        <v>465</v>
      </c>
      <c r="C440" s="253">
        <v>30</v>
      </c>
      <c r="D440" s="254">
        <v>15</v>
      </c>
      <c r="E440" s="252">
        <f t="shared" si="20"/>
        <v>-0.5</v>
      </c>
      <c r="F440" s="58" t="str">
        <f t="shared" si="21"/>
        <v>是</v>
      </c>
      <c r="G440" s="186" t="str">
        <f t="shared" si="22"/>
        <v>项</v>
      </c>
    </row>
    <row r="441" ht="36" customHeight="1" spans="1:7">
      <c r="A441" s="261">
        <v>2060405</v>
      </c>
      <c r="B441" s="249" t="s">
        <v>2047</v>
      </c>
      <c r="C441" s="250">
        <v>0</v>
      </c>
      <c r="D441" s="254">
        <v>0</v>
      </c>
      <c r="E441" s="252" t="str">
        <f t="shared" si="20"/>
        <v/>
      </c>
      <c r="F441" s="58" t="str">
        <f t="shared" si="21"/>
        <v>否</v>
      </c>
      <c r="G441" s="186" t="str">
        <f t="shared" si="22"/>
        <v>项</v>
      </c>
    </row>
    <row r="442" ht="36" customHeight="1" spans="1:7">
      <c r="A442" s="248" t="s">
        <v>2048</v>
      </c>
      <c r="B442" s="249" t="s">
        <v>466</v>
      </c>
      <c r="C442" s="177">
        <v>76</v>
      </c>
      <c r="D442" s="254">
        <v>76</v>
      </c>
      <c r="E442" s="252">
        <f t="shared" si="20"/>
        <v>0</v>
      </c>
      <c r="F442" s="58" t="str">
        <f t="shared" si="21"/>
        <v>是</v>
      </c>
      <c r="G442" s="186" t="str">
        <f t="shared" si="22"/>
        <v>项</v>
      </c>
    </row>
    <row r="443" ht="36" customHeight="1" spans="1:7">
      <c r="A443" s="248" t="s">
        <v>2049</v>
      </c>
      <c r="B443" s="249" t="s">
        <v>467</v>
      </c>
      <c r="C443" s="250">
        <f>SUM(C444:C447)</f>
        <v>0</v>
      </c>
      <c r="D443" s="251">
        <f>SUM(D444:D447)</f>
        <v>0</v>
      </c>
      <c r="E443" s="252" t="str">
        <f t="shared" si="20"/>
        <v/>
      </c>
      <c r="F443" s="58" t="str">
        <f t="shared" si="21"/>
        <v>否</v>
      </c>
      <c r="G443" s="186" t="str">
        <f t="shared" si="22"/>
        <v>款</v>
      </c>
    </row>
    <row r="444" ht="36" customHeight="1" spans="1:7">
      <c r="A444" s="248" t="s">
        <v>2050</v>
      </c>
      <c r="B444" s="249" t="s">
        <v>449</v>
      </c>
      <c r="C444" s="250">
        <v>0</v>
      </c>
      <c r="D444" s="251">
        <v>0</v>
      </c>
      <c r="E444" s="252" t="str">
        <f t="shared" si="20"/>
        <v/>
      </c>
      <c r="F444" s="58" t="str">
        <f t="shared" si="21"/>
        <v>否</v>
      </c>
      <c r="G444" s="186" t="str">
        <f t="shared" si="22"/>
        <v>项</v>
      </c>
    </row>
    <row r="445" ht="36" customHeight="1" spans="1:7">
      <c r="A445" s="248" t="s">
        <v>2051</v>
      </c>
      <c r="B445" s="249" t="s">
        <v>468</v>
      </c>
      <c r="C445" s="250">
        <v>0</v>
      </c>
      <c r="D445" s="251">
        <v>0</v>
      </c>
      <c r="E445" s="252" t="str">
        <f t="shared" si="20"/>
        <v/>
      </c>
      <c r="F445" s="58" t="str">
        <f t="shared" si="21"/>
        <v>否</v>
      </c>
      <c r="G445" s="186" t="str">
        <f t="shared" si="22"/>
        <v>项</v>
      </c>
    </row>
    <row r="446" ht="36" customHeight="1" spans="1:7">
      <c r="A446" s="248" t="s">
        <v>2052</v>
      </c>
      <c r="B446" s="249" t="s">
        <v>469</v>
      </c>
      <c r="C446" s="250">
        <v>0</v>
      </c>
      <c r="D446" s="251">
        <v>0</v>
      </c>
      <c r="E446" s="252" t="str">
        <f t="shared" si="20"/>
        <v/>
      </c>
      <c r="F446" s="58" t="str">
        <f t="shared" si="21"/>
        <v>否</v>
      </c>
      <c r="G446" s="186" t="str">
        <f t="shared" si="22"/>
        <v>项</v>
      </c>
    </row>
    <row r="447" ht="36" customHeight="1" spans="1:7">
      <c r="A447" s="248" t="s">
        <v>2053</v>
      </c>
      <c r="B447" s="249" t="s">
        <v>470</v>
      </c>
      <c r="C447" s="250">
        <v>0</v>
      </c>
      <c r="D447" s="251">
        <v>0</v>
      </c>
      <c r="E447" s="252" t="str">
        <f t="shared" si="20"/>
        <v/>
      </c>
      <c r="F447" s="58" t="str">
        <f t="shared" si="21"/>
        <v>否</v>
      </c>
      <c r="G447" s="186" t="str">
        <f t="shared" si="22"/>
        <v>项</v>
      </c>
    </row>
    <row r="448" ht="36" customHeight="1" spans="1:7">
      <c r="A448" s="248" t="s">
        <v>2054</v>
      </c>
      <c r="B448" s="249" t="s">
        <v>471</v>
      </c>
      <c r="C448" s="250">
        <f>SUM(C449:C452)</f>
        <v>0</v>
      </c>
      <c r="D448" s="251">
        <f>SUM(D449:D452)</f>
        <v>0</v>
      </c>
      <c r="E448" s="252" t="str">
        <f t="shared" si="20"/>
        <v/>
      </c>
      <c r="F448" s="58" t="str">
        <f t="shared" si="21"/>
        <v>否</v>
      </c>
      <c r="G448" s="186" t="str">
        <f t="shared" si="22"/>
        <v>款</v>
      </c>
    </row>
    <row r="449" ht="36" customHeight="1" spans="1:7">
      <c r="A449" s="248" t="s">
        <v>2055</v>
      </c>
      <c r="B449" s="249" t="s">
        <v>472</v>
      </c>
      <c r="C449" s="250">
        <v>0</v>
      </c>
      <c r="D449" s="251">
        <v>0</v>
      </c>
      <c r="E449" s="252" t="str">
        <f t="shared" si="20"/>
        <v/>
      </c>
      <c r="F449" s="58" t="str">
        <f t="shared" si="21"/>
        <v>否</v>
      </c>
      <c r="G449" s="186" t="str">
        <f t="shared" si="22"/>
        <v>项</v>
      </c>
    </row>
    <row r="450" ht="36" customHeight="1" spans="1:7">
      <c r="A450" s="248" t="s">
        <v>2056</v>
      </c>
      <c r="B450" s="249" t="s">
        <v>473</v>
      </c>
      <c r="C450" s="250">
        <v>0</v>
      </c>
      <c r="D450" s="251">
        <v>0</v>
      </c>
      <c r="E450" s="252" t="str">
        <f t="shared" si="20"/>
        <v/>
      </c>
      <c r="F450" s="58" t="str">
        <f t="shared" si="21"/>
        <v>否</v>
      </c>
      <c r="G450" s="186" t="str">
        <f t="shared" si="22"/>
        <v>项</v>
      </c>
    </row>
    <row r="451" ht="36" customHeight="1" spans="1:7">
      <c r="A451" s="248" t="s">
        <v>2057</v>
      </c>
      <c r="B451" s="249" t="s">
        <v>474</v>
      </c>
      <c r="C451" s="250">
        <v>0</v>
      </c>
      <c r="D451" s="251">
        <v>0</v>
      </c>
      <c r="E451" s="252" t="str">
        <f t="shared" si="20"/>
        <v/>
      </c>
      <c r="F451" s="58" t="str">
        <f t="shared" si="21"/>
        <v>否</v>
      </c>
      <c r="G451" s="186" t="str">
        <f t="shared" si="22"/>
        <v>项</v>
      </c>
    </row>
    <row r="452" ht="36" customHeight="1" spans="1:7">
      <c r="A452" s="248" t="s">
        <v>2058</v>
      </c>
      <c r="B452" s="249" t="s">
        <v>475</v>
      </c>
      <c r="C452" s="250">
        <v>0</v>
      </c>
      <c r="D452" s="251">
        <v>0</v>
      </c>
      <c r="E452" s="252" t="str">
        <f t="shared" ref="E452:E515" si="23">IF(C452&lt;&gt;0,D452/C452-1,"")</f>
        <v/>
      </c>
      <c r="F452" s="58" t="str">
        <f t="shared" ref="F452:F515" si="24">IF(LEN(A452)=3,"是",IF(B452&lt;&gt;"",IF(SUM(C452:D452)&lt;&gt;0,"是","否"),"是"))</f>
        <v>否</v>
      </c>
      <c r="G452" s="186" t="str">
        <f t="shared" ref="G452:G515" si="25">IF(LEN(A452)=3,"类",IF(LEN(A452)=5,"款","项"))</f>
        <v>项</v>
      </c>
    </row>
    <row r="453" ht="36" customHeight="1" spans="1:7">
      <c r="A453" s="248" t="s">
        <v>2059</v>
      </c>
      <c r="B453" s="249" t="s">
        <v>476</v>
      </c>
      <c r="C453" s="250">
        <f>SUM(C454:C459)</f>
        <v>113</v>
      </c>
      <c r="D453" s="251">
        <f>SUM(D454:D459)</f>
        <v>52</v>
      </c>
      <c r="E453" s="252">
        <f t="shared" si="23"/>
        <v>-0.539823008849557</v>
      </c>
      <c r="F453" s="58" t="str">
        <f t="shared" si="24"/>
        <v>是</v>
      </c>
      <c r="G453" s="186" t="str">
        <f t="shared" si="25"/>
        <v>款</v>
      </c>
    </row>
    <row r="454" ht="36" customHeight="1" spans="1:7">
      <c r="A454" s="248" t="s">
        <v>2060</v>
      </c>
      <c r="B454" s="249" t="s">
        <v>449</v>
      </c>
      <c r="C454" s="250">
        <v>0</v>
      </c>
      <c r="D454" s="251">
        <v>0</v>
      </c>
      <c r="E454" s="252" t="str">
        <f t="shared" si="23"/>
        <v/>
      </c>
      <c r="F454" s="58" t="str">
        <f t="shared" si="24"/>
        <v>否</v>
      </c>
      <c r="G454" s="186" t="str">
        <f t="shared" si="25"/>
        <v>项</v>
      </c>
    </row>
    <row r="455" ht="36" customHeight="1" spans="1:7">
      <c r="A455" s="248" t="s">
        <v>2061</v>
      </c>
      <c r="B455" s="249" t="s">
        <v>477</v>
      </c>
      <c r="C455" s="253">
        <v>113</v>
      </c>
      <c r="D455" s="254">
        <v>52</v>
      </c>
      <c r="E455" s="252">
        <f t="shared" si="23"/>
        <v>-0.539823008849557</v>
      </c>
      <c r="F455" s="58" t="str">
        <f t="shared" si="24"/>
        <v>是</v>
      </c>
      <c r="G455" s="186" t="str">
        <f t="shared" si="25"/>
        <v>项</v>
      </c>
    </row>
    <row r="456" ht="36" customHeight="1" spans="1:7">
      <c r="A456" s="248" t="s">
        <v>2062</v>
      </c>
      <c r="B456" s="249" t="s">
        <v>478</v>
      </c>
      <c r="C456" s="250">
        <v>0</v>
      </c>
      <c r="D456" s="251">
        <v>0</v>
      </c>
      <c r="E456" s="252" t="str">
        <f t="shared" si="23"/>
        <v/>
      </c>
      <c r="F456" s="58" t="str">
        <f t="shared" si="24"/>
        <v>否</v>
      </c>
      <c r="G456" s="186" t="str">
        <f t="shared" si="25"/>
        <v>项</v>
      </c>
    </row>
    <row r="457" ht="36" customHeight="1" spans="1:7">
      <c r="A457" s="248" t="s">
        <v>2063</v>
      </c>
      <c r="B457" s="249" t="s">
        <v>479</v>
      </c>
      <c r="C457" s="250">
        <v>0</v>
      </c>
      <c r="D457" s="251">
        <v>0</v>
      </c>
      <c r="E457" s="252" t="str">
        <f t="shared" si="23"/>
        <v/>
      </c>
      <c r="F457" s="58" t="str">
        <f t="shared" si="24"/>
        <v>否</v>
      </c>
      <c r="G457" s="186" t="str">
        <f t="shared" si="25"/>
        <v>项</v>
      </c>
    </row>
    <row r="458" ht="36" customHeight="1" spans="1:7">
      <c r="A458" s="248" t="s">
        <v>2064</v>
      </c>
      <c r="B458" s="249" t="s">
        <v>480</v>
      </c>
      <c r="C458" s="250">
        <v>0</v>
      </c>
      <c r="D458" s="251">
        <v>0</v>
      </c>
      <c r="E458" s="252" t="str">
        <f t="shared" si="23"/>
        <v/>
      </c>
      <c r="F458" s="58" t="str">
        <f t="shared" si="24"/>
        <v>否</v>
      </c>
      <c r="G458" s="186" t="str">
        <f t="shared" si="25"/>
        <v>项</v>
      </c>
    </row>
    <row r="459" ht="36" customHeight="1" spans="1:7">
      <c r="A459" s="248" t="s">
        <v>2065</v>
      </c>
      <c r="B459" s="249" t="s">
        <v>481</v>
      </c>
      <c r="C459" s="250">
        <v>0</v>
      </c>
      <c r="D459" s="251">
        <v>0</v>
      </c>
      <c r="E459" s="252" t="str">
        <f t="shared" si="23"/>
        <v/>
      </c>
      <c r="F459" s="58" t="str">
        <f t="shared" si="24"/>
        <v>否</v>
      </c>
      <c r="G459" s="186" t="str">
        <f t="shared" si="25"/>
        <v>项</v>
      </c>
    </row>
    <row r="460" ht="36" customHeight="1" spans="1:7">
      <c r="A460" s="248" t="s">
        <v>2066</v>
      </c>
      <c r="B460" s="249" t="s">
        <v>482</v>
      </c>
      <c r="C460" s="250">
        <f>SUM(C461:C463)</f>
        <v>0</v>
      </c>
      <c r="D460" s="251">
        <f>SUM(D461:D463)</f>
        <v>0</v>
      </c>
      <c r="E460" s="252" t="str">
        <f t="shared" si="23"/>
        <v/>
      </c>
      <c r="F460" s="58" t="str">
        <f t="shared" si="24"/>
        <v>否</v>
      </c>
      <c r="G460" s="186" t="str">
        <f t="shared" si="25"/>
        <v>款</v>
      </c>
    </row>
    <row r="461" ht="36" customHeight="1" spans="1:7">
      <c r="A461" s="248" t="s">
        <v>2067</v>
      </c>
      <c r="B461" s="249" t="s">
        <v>483</v>
      </c>
      <c r="C461" s="250">
        <v>0</v>
      </c>
      <c r="D461" s="251">
        <v>0</v>
      </c>
      <c r="E461" s="252" t="str">
        <f t="shared" si="23"/>
        <v/>
      </c>
      <c r="F461" s="58" t="str">
        <f t="shared" si="24"/>
        <v>否</v>
      </c>
      <c r="G461" s="186" t="str">
        <f t="shared" si="25"/>
        <v>项</v>
      </c>
    </row>
    <row r="462" ht="36" customHeight="1" spans="1:7">
      <c r="A462" s="248" t="s">
        <v>2068</v>
      </c>
      <c r="B462" s="249" t="s">
        <v>484</v>
      </c>
      <c r="C462" s="250">
        <v>0</v>
      </c>
      <c r="D462" s="251">
        <v>0</v>
      </c>
      <c r="E462" s="252" t="str">
        <f t="shared" si="23"/>
        <v/>
      </c>
      <c r="F462" s="58" t="str">
        <f t="shared" si="24"/>
        <v>否</v>
      </c>
      <c r="G462" s="186" t="str">
        <f t="shared" si="25"/>
        <v>项</v>
      </c>
    </row>
    <row r="463" ht="36" customHeight="1" spans="1:7">
      <c r="A463" s="248" t="s">
        <v>2069</v>
      </c>
      <c r="B463" s="249" t="s">
        <v>485</v>
      </c>
      <c r="C463" s="250">
        <v>0</v>
      </c>
      <c r="D463" s="251">
        <v>0</v>
      </c>
      <c r="E463" s="252" t="str">
        <f t="shared" si="23"/>
        <v/>
      </c>
      <c r="F463" s="58" t="str">
        <f t="shared" si="24"/>
        <v>否</v>
      </c>
      <c r="G463" s="186" t="str">
        <f t="shared" si="25"/>
        <v>项</v>
      </c>
    </row>
    <row r="464" ht="36" customHeight="1" spans="1:7">
      <c r="A464" s="248" t="s">
        <v>2070</v>
      </c>
      <c r="B464" s="249" t="s">
        <v>486</v>
      </c>
      <c r="C464" s="250">
        <f>SUM(C465:C467)</f>
        <v>0</v>
      </c>
      <c r="D464" s="251">
        <f>SUM(D465:D467)</f>
        <v>0</v>
      </c>
      <c r="E464" s="252" t="str">
        <f t="shared" si="23"/>
        <v/>
      </c>
      <c r="F464" s="58" t="str">
        <f t="shared" si="24"/>
        <v>否</v>
      </c>
      <c r="G464" s="186" t="str">
        <f t="shared" si="25"/>
        <v>款</v>
      </c>
    </row>
    <row r="465" ht="36" customHeight="1" spans="1:7">
      <c r="A465" s="248" t="s">
        <v>2071</v>
      </c>
      <c r="B465" s="249" t="s">
        <v>487</v>
      </c>
      <c r="C465" s="250">
        <v>0</v>
      </c>
      <c r="D465" s="251">
        <v>0</v>
      </c>
      <c r="E465" s="252" t="str">
        <f t="shared" si="23"/>
        <v/>
      </c>
      <c r="F465" s="58" t="str">
        <f t="shared" si="24"/>
        <v>否</v>
      </c>
      <c r="G465" s="186" t="str">
        <f t="shared" si="25"/>
        <v>项</v>
      </c>
    </row>
    <row r="466" ht="36" customHeight="1" spans="1:7">
      <c r="A466" s="248" t="s">
        <v>2072</v>
      </c>
      <c r="B466" s="249" t="s">
        <v>488</v>
      </c>
      <c r="C466" s="250">
        <v>0</v>
      </c>
      <c r="D466" s="251">
        <v>0</v>
      </c>
      <c r="E466" s="252" t="str">
        <f t="shared" si="23"/>
        <v/>
      </c>
      <c r="F466" s="58" t="str">
        <f t="shared" si="24"/>
        <v>否</v>
      </c>
      <c r="G466" s="186" t="str">
        <f t="shared" si="25"/>
        <v>项</v>
      </c>
    </row>
    <row r="467" ht="36" customHeight="1" spans="1:7">
      <c r="A467" s="248" t="s">
        <v>2073</v>
      </c>
      <c r="B467" s="249" t="s">
        <v>489</v>
      </c>
      <c r="C467" s="250">
        <v>0</v>
      </c>
      <c r="D467" s="251">
        <v>0</v>
      </c>
      <c r="E467" s="252" t="str">
        <f t="shared" si="23"/>
        <v/>
      </c>
      <c r="F467" s="58" t="str">
        <f t="shared" si="24"/>
        <v>否</v>
      </c>
      <c r="G467" s="186" t="str">
        <f t="shared" si="25"/>
        <v>项</v>
      </c>
    </row>
    <row r="468" ht="36" customHeight="1" spans="1:7">
      <c r="A468" s="248" t="s">
        <v>2074</v>
      </c>
      <c r="B468" s="249" t="s">
        <v>490</v>
      </c>
      <c r="C468" s="250">
        <f>SUM(C469:C472)</f>
        <v>713</v>
      </c>
      <c r="D468" s="251">
        <f>SUM(D469:D472)</f>
        <v>779</v>
      </c>
      <c r="E468" s="252">
        <f t="shared" si="23"/>
        <v>0.0925666199158486</v>
      </c>
      <c r="F468" s="58" t="str">
        <f t="shared" si="24"/>
        <v>是</v>
      </c>
      <c r="G468" s="186" t="str">
        <f t="shared" si="25"/>
        <v>款</v>
      </c>
    </row>
    <row r="469" ht="36" customHeight="1" spans="1:7">
      <c r="A469" s="248" t="s">
        <v>2075</v>
      </c>
      <c r="B469" s="249" t="s">
        <v>491</v>
      </c>
      <c r="C469" s="250">
        <v>0</v>
      </c>
      <c r="D469" s="251">
        <v>0</v>
      </c>
      <c r="E469" s="252" t="str">
        <f t="shared" si="23"/>
        <v/>
      </c>
      <c r="F469" s="58" t="str">
        <f t="shared" si="24"/>
        <v>否</v>
      </c>
      <c r="G469" s="186" t="str">
        <f t="shared" si="25"/>
        <v>项</v>
      </c>
    </row>
    <row r="470" ht="36" customHeight="1" spans="1:7">
      <c r="A470" s="248" t="s">
        <v>2076</v>
      </c>
      <c r="B470" s="249" t="s">
        <v>492</v>
      </c>
      <c r="C470" s="250">
        <v>0</v>
      </c>
      <c r="D470" s="251">
        <v>0</v>
      </c>
      <c r="E470" s="252" t="str">
        <f t="shared" si="23"/>
        <v/>
      </c>
      <c r="F470" s="58" t="str">
        <f t="shared" si="24"/>
        <v>否</v>
      </c>
      <c r="G470" s="186" t="str">
        <f t="shared" si="25"/>
        <v>项</v>
      </c>
    </row>
    <row r="471" ht="36" customHeight="1" spans="1:7">
      <c r="A471" s="248" t="s">
        <v>2077</v>
      </c>
      <c r="B471" s="249" t="s">
        <v>493</v>
      </c>
      <c r="C471" s="250">
        <v>0</v>
      </c>
      <c r="D471" s="251">
        <v>0</v>
      </c>
      <c r="E471" s="252" t="str">
        <f t="shared" si="23"/>
        <v/>
      </c>
      <c r="F471" s="58" t="str">
        <f t="shared" si="24"/>
        <v>否</v>
      </c>
      <c r="G471" s="186" t="str">
        <f t="shared" si="25"/>
        <v>项</v>
      </c>
    </row>
    <row r="472" ht="36" customHeight="1" spans="1:7">
      <c r="A472" s="248" t="s">
        <v>2078</v>
      </c>
      <c r="B472" s="249" t="s">
        <v>494</v>
      </c>
      <c r="C472" s="253">
        <v>713</v>
      </c>
      <c r="D472" s="254">
        <v>779</v>
      </c>
      <c r="E472" s="252">
        <f t="shared" si="23"/>
        <v>0.0925666199158486</v>
      </c>
      <c r="F472" s="58" t="str">
        <f t="shared" si="24"/>
        <v>是</v>
      </c>
      <c r="G472" s="186" t="str">
        <f t="shared" si="25"/>
        <v>项</v>
      </c>
    </row>
    <row r="473" ht="36" customHeight="1" spans="1:7">
      <c r="A473" s="243" t="s">
        <v>130</v>
      </c>
      <c r="B473" s="244" t="s">
        <v>131</v>
      </c>
      <c r="C473" s="245">
        <f>SUM(C474,C490,C498,C509,C518,C528)</f>
        <v>1810</v>
      </c>
      <c r="D473" s="246">
        <f>SUM(D474,D490,D498,D509,D518,D528)</f>
        <v>1612</v>
      </c>
      <c r="E473" s="247">
        <f t="shared" si="23"/>
        <v>-0.10939226519337</v>
      </c>
      <c r="F473" s="58" t="str">
        <f t="shared" si="24"/>
        <v>是</v>
      </c>
      <c r="G473" s="186" t="str">
        <f t="shared" si="25"/>
        <v>类</v>
      </c>
    </row>
    <row r="474" ht="36" customHeight="1" spans="1:7">
      <c r="A474" s="248" t="s">
        <v>2079</v>
      </c>
      <c r="B474" s="249" t="s">
        <v>495</v>
      </c>
      <c r="C474" s="250">
        <f>SUM(C475:C489)</f>
        <v>961</v>
      </c>
      <c r="D474" s="251">
        <f>SUM(D475:D489)</f>
        <v>786</v>
      </c>
      <c r="E474" s="252">
        <f t="shared" si="23"/>
        <v>-0.18210197710718</v>
      </c>
      <c r="F474" s="58" t="str">
        <f t="shared" si="24"/>
        <v>是</v>
      </c>
      <c r="G474" s="186" t="str">
        <f t="shared" si="25"/>
        <v>款</v>
      </c>
    </row>
    <row r="475" ht="36" customHeight="1" spans="1:7">
      <c r="A475" s="248" t="s">
        <v>2080</v>
      </c>
      <c r="B475" s="249" t="s">
        <v>179</v>
      </c>
      <c r="C475" s="253">
        <v>233</v>
      </c>
      <c r="D475" s="254">
        <v>204</v>
      </c>
      <c r="E475" s="252">
        <f t="shared" si="23"/>
        <v>-0.124463519313305</v>
      </c>
      <c r="F475" s="58" t="str">
        <f t="shared" si="24"/>
        <v>是</v>
      </c>
      <c r="G475" s="186" t="str">
        <f t="shared" si="25"/>
        <v>项</v>
      </c>
    </row>
    <row r="476" ht="36" customHeight="1" spans="1:7">
      <c r="A476" s="248" t="s">
        <v>2081</v>
      </c>
      <c r="B476" s="249" t="s">
        <v>180</v>
      </c>
      <c r="C476" s="253">
        <v>60</v>
      </c>
      <c r="D476" s="254">
        <v>125</v>
      </c>
      <c r="E476" s="252">
        <f t="shared" si="23"/>
        <v>1.08333333333333</v>
      </c>
      <c r="F476" s="58" t="str">
        <f t="shared" si="24"/>
        <v>是</v>
      </c>
      <c r="G476" s="186" t="str">
        <f t="shared" si="25"/>
        <v>项</v>
      </c>
    </row>
    <row r="477" ht="36" customHeight="1" spans="1:7">
      <c r="A477" s="248" t="s">
        <v>2082</v>
      </c>
      <c r="B477" s="249" t="s">
        <v>181</v>
      </c>
      <c r="C477" s="250">
        <v>0</v>
      </c>
      <c r="D477" s="254">
        <v>0</v>
      </c>
      <c r="E477" s="252" t="str">
        <f t="shared" si="23"/>
        <v/>
      </c>
      <c r="F477" s="58" t="str">
        <f t="shared" si="24"/>
        <v>否</v>
      </c>
      <c r="G477" s="186" t="str">
        <f t="shared" si="25"/>
        <v>项</v>
      </c>
    </row>
    <row r="478" ht="36" customHeight="1" spans="1:7">
      <c r="A478" s="248" t="s">
        <v>2083</v>
      </c>
      <c r="B478" s="249" t="s">
        <v>496</v>
      </c>
      <c r="C478" s="250">
        <v>0</v>
      </c>
      <c r="D478" s="254">
        <v>0</v>
      </c>
      <c r="E478" s="252" t="str">
        <f t="shared" si="23"/>
        <v/>
      </c>
      <c r="F478" s="58" t="str">
        <f t="shared" si="24"/>
        <v>否</v>
      </c>
      <c r="G478" s="186" t="str">
        <f t="shared" si="25"/>
        <v>项</v>
      </c>
    </row>
    <row r="479" ht="36" customHeight="1" spans="1:7">
      <c r="A479" s="248" t="s">
        <v>2084</v>
      </c>
      <c r="B479" s="249" t="s">
        <v>497</v>
      </c>
      <c r="C479" s="250">
        <v>0</v>
      </c>
      <c r="D479" s="254">
        <v>0</v>
      </c>
      <c r="E479" s="252" t="str">
        <f t="shared" si="23"/>
        <v/>
      </c>
      <c r="F479" s="58" t="str">
        <f t="shared" si="24"/>
        <v>否</v>
      </c>
      <c r="G479" s="186" t="str">
        <f t="shared" si="25"/>
        <v>项</v>
      </c>
    </row>
    <row r="480" ht="36" customHeight="1" spans="1:7">
      <c r="A480" s="248" t="s">
        <v>2085</v>
      </c>
      <c r="B480" s="249" t="s">
        <v>498</v>
      </c>
      <c r="C480" s="250">
        <v>0</v>
      </c>
      <c r="D480" s="254">
        <v>0</v>
      </c>
      <c r="E480" s="252" t="str">
        <f t="shared" si="23"/>
        <v/>
      </c>
      <c r="F480" s="58" t="str">
        <f t="shared" si="24"/>
        <v>否</v>
      </c>
      <c r="G480" s="186" t="str">
        <f t="shared" si="25"/>
        <v>项</v>
      </c>
    </row>
    <row r="481" ht="36" customHeight="1" spans="1:7">
      <c r="A481" s="248" t="s">
        <v>2086</v>
      </c>
      <c r="B481" s="249" t="s">
        <v>499</v>
      </c>
      <c r="C481" s="250">
        <v>0</v>
      </c>
      <c r="D481" s="254">
        <v>0</v>
      </c>
      <c r="E481" s="252" t="str">
        <f t="shared" si="23"/>
        <v/>
      </c>
      <c r="F481" s="58" t="str">
        <f t="shared" si="24"/>
        <v>否</v>
      </c>
      <c r="G481" s="186" t="str">
        <f t="shared" si="25"/>
        <v>项</v>
      </c>
    </row>
    <row r="482" ht="36" customHeight="1" spans="1:7">
      <c r="A482" s="248" t="s">
        <v>2087</v>
      </c>
      <c r="B482" s="249" t="s">
        <v>500</v>
      </c>
      <c r="C482" s="250">
        <v>0</v>
      </c>
      <c r="D482" s="254">
        <v>0</v>
      </c>
      <c r="E482" s="252" t="str">
        <f t="shared" si="23"/>
        <v/>
      </c>
      <c r="F482" s="58" t="str">
        <f t="shared" si="24"/>
        <v>否</v>
      </c>
      <c r="G482" s="186" t="str">
        <f t="shared" si="25"/>
        <v>项</v>
      </c>
    </row>
    <row r="483" ht="36" customHeight="1" spans="1:7">
      <c r="A483" s="248" t="s">
        <v>2088</v>
      </c>
      <c r="B483" s="249" t="s">
        <v>501</v>
      </c>
      <c r="C483" s="253">
        <v>539</v>
      </c>
      <c r="D483" s="254">
        <v>361</v>
      </c>
      <c r="E483" s="252">
        <f t="shared" si="23"/>
        <v>-0.330241187384045</v>
      </c>
      <c r="F483" s="58" t="str">
        <f t="shared" si="24"/>
        <v>是</v>
      </c>
      <c r="G483" s="186" t="str">
        <f t="shared" si="25"/>
        <v>项</v>
      </c>
    </row>
    <row r="484" ht="36" customHeight="1" spans="1:7">
      <c r="A484" s="248" t="s">
        <v>2089</v>
      </c>
      <c r="B484" s="249" t="s">
        <v>502</v>
      </c>
      <c r="C484" s="253">
        <v>0</v>
      </c>
      <c r="D484" s="254">
        <v>0</v>
      </c>
      <c r="E484" s="252" t="str">
        <f t="shared" si="23"/>
        <v/>
      </c>
      <c r="F484" s="58" t="str">
        <f t="shared" si="24"/>
        <v>否</v>
      </c>
      <c r="G484" s="186" t="str">
        <f t="shared" si="25"/>
        <v>项</v>
      </c>
    </row>
    <row r="485" ht="36" customHeight="1" spans="1:7">
      <c r="A485" s="248" t="s">
        <v>2090</v>
      </c>
      <c r="B485" s="249" t="s">
        <v>503</v>
      </c>
      <c r="C485" s="253">
        <v>43</v>
      </c>
      <c r="D485" s="254">
        <v>20</v>
      </c>
      <c r="E485" s="252">
        <f t="shared" si="23"/>
        <v>-0.534883720930233</v>
      </c>
      <c r="F485" s="58" t="str">
        <f t="shared" si="24"/>
        <v>是</v>
      </c>
      <c r="G485" s="186" t="str">
        <f t="shared" si="25"/>
        <v>项</v>
      </c>
    </row>
    <row r="486" ht="36" customHeight="1" spans="1:7">
      <c r="A486" s="248" t="s">
        <v>2091</v>
      </c>
      <c r="B486" s="249" t="s">
        <v>504</v>
      </c>
      <c r="C486" s="250">
        <v>0</v>
      </c>
      <c r="D486" s="254">
        <v>0</v>
      </c>
      <c r="E486" s="252" t="str">
        <f t="shared" si="23"/>
        <v/>
      </c>
      <c r="F486" s="58" t="str">
        <f t="shared" si="24"/>
        <v>否</v>
      </c>
      <c r="G486" s="186" t="str">
        <f t="shared" si="25"/>
        <v>项</v>
      </c>
    </row>
    <row r="487" ht="36" customHeight="1" spans="1:7">
      <c r="A487" s="248" t="s">
        <v>2092</v>
      </c>
      <c r="B487" s="249" t="s">
        <v>505</v>
      </c>
      <c r="C487" s="253">
        <v>1</v>
      </c>
      <c r="D487" s="254">
        <v>1</v>
      </c>
      <c r="E487" s="252">
        <f t="shared" si="23"/>
        <v>0</v>
      </c>
      <c r="F487" s="58" t="str">
        <f t="shared" si="24"/>
        <v>是</v>
      </c>
      <c r="G487" s="186" t="str">
        <f t="shared" si="25"/>
        <v>项</v>
      </c>
    </row>
    <row r="488" ht="36" customHeight="1" spans="1:7">
      <c r="A488" s="248" t="s">
        <v>2093</v>
      </c>
      <c r="B488" s="249" t="s">
        <v>506</v>
      </c>
      <c r="C488" s="253">
        <v>10</v>
      </c>
      <c r="D488" s="254">
        <v>0</v>
      </c>
      <c r="E488" s="252">
        <f t="shared" si="23"/>
        <v>-1</v>
      </c>
      <c r="F488" s="58" t="str">
        <f t="shared" si="24"/>
        <v>是</v>
      </c>
      <c r="G488" s="186" t="str">
        <f t="shared" si="25"/>
        <v>项</v>
      </c>
    </row>
    <row r="489" ht="36" customHeight="1" spans="1:7">
      <c r="A489" s="248" t="s">
        <v>2094</v>
      </c>
      <c r="B489" s="249" t="s">
        <v>507</v>
      </c>
      <c r="C489" s="253">
        <v>75</v>
      </c>
      <c r="D489" s="254">
        <v>75</v>
      </c>
      <c r="E489" s="252">
        <f t="shared" si="23"/>
        <v>0</v>
      </c>
      <c r="F489" s="58" t="str">
        <f t="shared" si="24"/>
        <v>是</v>
      </c>
      <c r="G489" s="186" t="str">
        <f t="shared" si="25"/>
        <v>项</v>
      </c>
    </row>
    <row r="490" ht="36" customHeight="1" spans="1:7">
      <c r="A490" s="248" t="s">
        <v>2095</v>
      </c>
      <c r="B490" s="249" t="s">
        <v>508</v>
      </c>
      <c r="C490" s="250">
        <f>SUM(C491:C497)</f>
        <v>0</v>
      </c>
      <c r="D490" s="251">
        <f>SUM(D491:D497)</f>
        <v>0</v>
      </c>
      <c r="E490" s="252" t="str">
        <f t="shared" si="23"/>
        <v/>
      </c>
      <c r="F490" s="58" t="str">
        <f t="shared" si="24"/>
        <v>否</v>
      </c>
      <c r="G490" s="186" t="str">
        <f t="shared" si="25"/>
        <v>款</v>
      </c>
    </row>
    <row r="491" ht="36" customHeight="1" spans="1:7">
      <c r="A491" s="248" t="s">
        <v>2096</v>
      </c>
      <c r="B491" s="249" t="s">
        <v>179</v>
      </c>
      <c r="C491" s="250">
        <v>0</v>
      </c>
      <c r="D491" s="251">
        <v>0</v>
      </c>
      <c r="E491" s="252" t="str">
        <f t="shared" si="23"/>
        <v/>
      </c>
      <c r="F491" s="58" t="str">
        <f t="shared" si="24"/>
        <v>否</v>
      </c>
      <c r="G491" s="186" t="str">
        <f t="shared" si="25"/>
        <v>项</v>
      </c>
    </row>
    <row r="492" ht="36" customHeight="1" spans="1:7">
      <c r="A492" s="248" t="s">
        <v>2097</v>
      </c>
      <c r="B492" s="249" t="s">
        <v>180</v>
      </c>
      <c r="C492" s="250">
        <v>0</v>
      </c>
      <c r="D492" s="251">
        <v>0</v>
      </c>
      <c r="E492" s="252" t="str">
        <f t="shared" si="23"/>
        <v/>
      </c>
      <c r="F492" s="58" t="str">
        <f t="shared" si="24"/>
        <v>否</v>
      </c>
      <c r="G492" s="186" t="str">
        <f t="shared" si="25"/>
        <v>项</v>
      </c>
    </row>
    <row r="493" ht="36" customHeight="1" spans="1:7">
      <c r="A493" s="248" t="s">
        <v>2098</v>
      </c>
      <c r="B493" s="249" t="s">
        <v>181</v>
      </c>
      <c r="C493" s="250">
        <v>0</v>
      </c>
      <c r="D493" s="251">
        <v>0</v>
      </c>
      <c r="E493" s="252" t="str">
        <f t="shared" si="23"/>
        <v/>
      </c>
      <c r="F493" s="58" t="str">
        <f t="shared" si="24"/>
        <v>否</v>
      </c>
      <c r="G493" s="186" t="str">
        <f t="shared" si="25"/>
        <v>项</v>
      </c>
    </row>
    <row r="494" ht="36" customHeight="1" spans="1:7">
      <c r="A494" s="248" t="s">
        <v>2099</v>
      </c>
      <c r="B494" s="249" t="s">
        <v>509</v>
      </c>
      <c r="C494" s="250">
        <v>0</v>
      </c>
      <c r="D494" s="251">
        <v>0</v>
      </c>
      <c r="E494" s="252" t="str">
        <f t="shared" si="23"/>
        <v/>
      </c>
      <c r="F494" s="58" t="str">
        <f t="shared" si="24"/>
        <v>否</v>
      </c>
      <c r="G494" s="186" t="str">
        <f t="shared" si="25"/>
        <v>项</v>
      </c>
    </row>
    <row r="495" ht="36" customHeight="1" spans="1:7">
      <c r="A495" s="248" t="s">
        <v>2100</v>
      </c>
      <c r="B495" s="249" t="s">
        <v>510</v>
      </c>
      <c r="C495" s="250">
        <v>0</v>
      </c>
      <c r="D495" s="251">
        <v>0</v>
      </c>
      <c r="E495" s="252" t="str">
        <f t="shared" si="23"/>
        <v/>
      </c>
      <c r="F495" s="58" t="str">
        <f t="shared" si="24"/>
        <v>否</v>
      </c>
      <c r="G495" s="186" t="str">
        <f t="shared" si="25"/>
        <v>项</v>
      </c>
    </row>
    <row r="496" ht="36" customHeight="1" spans="1:7">
      <c r="A496" s="248" t="s">
        <v>2101</v>
      </c>
      <c r="B496" s="249" t="s">
        <v>511</v>
      </c>
      <c r="C496" s="250">
        <v>0</v>
      </c>
      <c r="D496" s="251">
        <v>0</v>
      </c>
      <c r="E496" s="252" t="str">
        <f t="shared" si="23"/>
        <v/>
      </c>
      <c r="F496" s="58" t="str">
        <f t="shared" si="24"/>
        <v>否</v>
      </c>
      <c r="G496" s="186" t="str">
        <f t="shared" si="25"/>
        <v>项</v>
      </c>
    </row>
    <row r="497" ht="36" customHeight="1" spans="1:7">
      <c r="A497" s="248" t="s">
        <v>2102</v>
      </c>
      <c r="B497" s="249" t="s">
        <v>512</v>
      </c>
      <c r="C497" s="250">
        <v>0</v>
      </c>
      <c r="D497" s="251">
        <v>0</v>
      </c>
      <c r="E497" s="252" t="str">
        <f t="shared" si="23"/>
        <v/>
      </c>
      <c r="F497" s="58" t="str">
        <f t="shared" si="24"/>
        <v>否</v>
      </c>
      <c r="G497" s="186" t="str">
        <f t="shared" si="25"/>
        <v>项</v>
      </c>
    </row>
    <row r="498" ht="36" customHeight="1" spans="1:7">
      <c r="A498" s="248" t="s">
        <v>2103</v>
      </c>
      <c r="B498" s="249" t="s">
        <v>513</v>
      </c>
      <c r="C498" s="250">
        <f>SUM(C499:C508)</f>
        <v>120</v>
      </c>
      <c r="D498" s="251">
        <f>SUM(D499:D508)</f>
        <v>120</v>
      </c>
      <c r="E498" s="252">
        <f t="shared" si="23"/>
        <v>0</v>
      </c>
      <c r="F498" s="58" t="str">
        <f t="shared" si="24"/>
        <v>是</v>
      </c>
      <c r="G498" s="186" t="str">
        <f t="shared" si="25"/>
        <v>款</v>
      </c>
    </row>
    <row r="499" ht="36" customHeight="1" spans="1:7">
      <c r="A499" s="248" t="s">
        <v>2104</v>
      </c>
      <c r="B499" s="249" t="s">
        <v>179</v>
      </c>
      <c r="C499" s="250">
        <v>0</v>
      </c>
      <c r="D499" s="251">
        <v>0</v>
      </c>
      <c r="E499" s="252" t="str">
        <f t="shared" si="23"/>
        <v/>
      </c>
      <c r="F499" s="58" t="str">
        <f t="shared" si="24"/>
        <v>否</v>
      </c>
      <c r="G499" s="186" t="str">
        <f t="shared" si="25"/>
        <v>项</v>
      </c>
    </row>
    <row r="500" ht="36" customHeight="1" spans="1:7">
      <c r="A500" s="248" t="s">
        <v>2105</v>
      </c>
      <c r="B500" s="249" t="s">
        <v>180</v>
      </c>
      <c r="C500" s="250">
        <v>0</v>
      </c>
      <c r="D500" s="251">
        <v>0</v>
      </c>
      <c r="E500" s="252" t="str">
        <f t="shared" si="23"/>
        <v/>
      </c>
      <c r="F500" s="58" t="str">
        <f t="shared" si="24"/>
        <v>否</v>
      </c>
      <c r="G500" s="186" t="str">
        <f t="shared" si="25"/>
        <v>项</v>
      </c>
    </row>
    <row r="501" ht="36" customHeight="1" spans="1:7">
      <c r="A501" s="248" t="s">
        <v>2106</v>
      </c>
      <c r="B501" s="249" t="s">
        <v>181</v>
      </c>
      <c r="C501" s="250">
        <v>0</v>
      </c>
      <c r="D501" s="251">
        <v>0</v>
      </c>
      <c r="E501" s="252" t="str">
        <f t="shared" si="23"/>
        <v/>
      </c>
      <c r="F501" s="58" t="str">
        <f t="shared" si="24"/>
        <v>否</v>
      </c>
      <c r="G501" s="186" t="str">
        <f t="shared" si="25"/>
        <v>项</v>
      </c>
    </row>
    <row r="502" ht="36" customHeight="1" spans="1:7">
      <c r="A502" s="248" t="s">
        <v>2107</v>
      </c>
      <c r="B502" s="249" t="s">
        <v>514</v>
      </c>
      <c r="C502" s="250">
        <v>0</v>
      </c>
      <c r="D502" s="251">
        <v>0</v>
      </c>
      <c r="E502" s="252" t="str">
        <f t="shared" si="23"/>
        <v/>
      </c>
      <c r="F502" s="58" t="str">
        <f t="shared" si="24"/>
        <v>否</v>
      </c>
      <c r="G502" s="186" t="str">
        <f t="shared" si="25"/>
        <v>项</v>
      </c>
    </row>
    <row r="503" ht="36" customHeight="1" spans="1:7">
      <c r="A503" s="248" t="s">
        <v>2108</v>
      </c>
      <c r="B503" s="249" t="s">
        <v>515</v>
      </c>
      <c r="C503" s="250">
        <v>0</v>
      </c>
      <c r="D503" s="251">
        <v>0</v>
      </c>
      <c r="E503" s="252" t="str">
        <f t="shared" si="23"/>
        <v/>
      </c>
      <c r="F503" s="58" t="str">
        <f t="shared" si="24"/>
        <v>否</v>
      </c>
      <c r="G503" s="186" t="str">
        <f t="shared" si="25"/>
        <v>项</v>
      </c>
    </row>
    <row r="504" ht="36" customHeight="1" spans="1:7">
      <c r="A504" s="248" t="s">
        <v>2109</v>
      </c>
      <c r="B504" s="249" t="s">
        <v>516</v>
      </c>
      <c r="C504" s="250">
        <v>0</v>
      </c>
      <c r="D504" s="251">
        <v>0</v>
      </c>
      <c r="E504" s="252" t="str">
        <f t="shared" si="23"/>
        <v/>
      </c>
      <c r="F504" s="58" t="str">
        <f t="shared" si="24"/>
        <v>否</v>
      </c>
      <c r="G504" s="186" t="str">
        <f t="shared" si="25"/>
        <v>项</v>
      </c>
    </row>
    <row r="505" ht="36" customHeight="1" spans="1:7">
      <c r="A505" s="248" t="s">
        <v>2110</v>
      </c>
      <c r="B505" s="249" t="s">
        <v>517</v>
      </c>
      <c r="C505" s="253">
        <v>120</v>
      </c>
      <c r="D505" s="254">
        <v>120</v>
      </c>
      <c r="E505" s="252">
        <f t="shared" si="23"/>
        <v>0</v>
      </c>
      <c r="F505" s="58" t="str">
        <f t="shared" si="24"/>
        <v>是</v>
      </c>
      <c r="G505" s="186" t="str">
        <f t="shared" si="25"/>
        <v>项</v>
      </c>
    </row>
    <row r="506" ht="36" customHeight="1" spans="1:7">
      <c r="A506" s="248" t="s">
        <v>2111</v>
      </c>
      <c r="B506" s="249" t="s">
        <v>518</v>
      </c>
      <c r="C506" s="250">
        <v>0</v>
      </c>
      <c r="D506" s="251">
        <v>0</v>
      </c>
      <c r="E506" s="252" t="str">
        <f t="shared" si="23"/>
        <v/>
      </c>
      <c r="F506" s="58" t="str">
        <f t="shared" si="24"/>
        <v>否</v>
      </c>
      <c r="G506" s="186" t="str">
        <f t="shared" si="25"/>
        <v>项</v>
      </c>
    </row>
    <row r="507" ht="36" customHeight="1" spans="1:7">
      <c r="A507" s="248" t="s">
        <v>2112</v>
      </c>
      <c r="B507" s="249" t="s">
        <v>519</v>
      </c>
      <c r="C507" s="250">
        <v>0</v>
      </c>
      <c r="D507" s="251">
        <v>0</v>
      </c>
      <c r="E507" s="252" t="str">
        <f t="shared" si="23"/>
        <v/>
      </c>
      <c r="F507" s="58" t="str">
        <f t="shared" si="24"/>
        <v>否</v>
      </c>
      <c r="G507" s="186" t="str">
        <f t="shared" si="25"/>
        <v>项</v>
      </c>
    </row>
    <row r="508" ht="36" customHeight="1" spans="1:7">
      <c r="A508" s="248" t="s">
        <v>2113</v>
      </c>
      <c r="B508" s="249" t="s">
        <v>520</v>
      </c>
      <c r="C508" s="250">
        <v>0</v>
      </c>
      <c r="D508" s="251">
        <v>0</v>
      </c>
      <c r="E508" s="252" t="str">
        <f t="shared" si="23"/>
        <v/>
      </c>
      <c r="F508" s="58" t="str">
        <f t="shared" si="24"/>
        <v>否</v>
      </c>
      <c r="G508" s="186" t="str">
        <f t="shared" si="25"/>
        <v>项</v>
      </c>
    </row>
    <row r="509" ht="36" customHeight="1" spans="1:7">
      <c r="A509" s="248" t="s">
        <v>2114</v>
      </c>
      <c r="B509" s="249" t="s">
        <v>521</v>
      </c>
      <c r="C509" s="250">
        <f>SUM(C510:C517)</f>
        <v>0</v>
      </c>
      <c r="D509" s="251">
        <f>SUM(D510:D517)</f>
        <v>0</v>
      </c>
      <c r="E509" s="252" t="str">
        <f t="shared" si="23"/>
        <v/>
      </c>
      <c r="F509" s="58" t="str">
        <f t="shared" si="24"/>
        <v>否</v>
      </c>
      <c r="G509" s="186" t="str">
        <f t="shared" si="25"/>
        <v>款</v>
      </c>
    </row>
    <row r="510" ht="36" customHeight="1" spans="1:7">
      <c r="A510" s="248" t="s">
        <v>2115</v>
      </c>
      <c r="B510" s="249" t="s">
        <v>179</v>
      </c>
      <c r="C510" s="250">
        <v>0</v>
      </c>
      <c r="D510" s="251">
        <v>0</v>
      </c>
      <c r="E510" s="252" t="str">
        <f t="shared" si="23"/>
        <v/>
      </c>
      <c r="F510" s="58" t="str">
        <f t="shared" si="24"/>
        <v>否</v>
      </c>
      <c r="G510" s="186" t="str">
        <f t="shared" si="25"/>
        <v>项</v>
      </c>
    </row>
    <row r="511" ht="36" customHeight="1" spans="1:7">
      <c r="A511" s="248" t="s">
        <v>2116</v>
      </c>
      <c r="B511" s="249" t="s">
        <v>180</v>
      </c>
      <c r="C511" s="250">
        <v>0</v>
      </c>
      <c r="D511" s="251">
        <v>0</v>
      </c>
      <c r="E511" s="252" t="str">
        <f t="shared" si="23"/>
        <v/>
      </c>
      <c r="F511" s="58" t="str">
        <f t="shared" si="24"/>
        <v>否</v>
      </c>
      <c r="G511" s="186" t="str">
        <f t="shared" si="25"/>
        <v>项</v>
      </c>
    </row>
    <row r="512" ht="36" customHeight="1" spans="1:7">
      <c r="A512" s="248" t="s">
        <v>2117</v>
      </c>
      <c r="B512" s="249" t="s">
        <v>181</v>
      </c>
      <c r="C512" s="250">
        <v>0</v>
      </c>
      <c r="D512" s="251">
        <v>0</v>
      </c>
      <c r="E512" s="252" t="str">
        <f t="shared" si="23"/>
        <v/>
      </c>
      <c r="F512" s="58" t="str">
        <f t="shared" si="24"/>
        <v>否</v>
      </c>
      <c r="G512" s="186" t="str">
        <f t="shared" si="25"/>
        <v>项</v>
      </c>
    </row>
    <row r="513" ht="36" customHeight="1" spans="1:7">
      <c r="A513" s="248" t="s">
        <v>2118</v>
      </c>
      <c r="B513" s="249" t="s">
        <v>522</v>
      </c>
      <c r="C513" s="250">
        <v>0</v>
      </c>
      <c r="D513" s="251">
        <v>0</v>
      </c>
      <c r="E513" s="252" t="str">
        <f t="shared" si="23"/>
        <v/>
      </c>
      <c r="F513" s="58" t="str">
        <f t="shared" si="24"/>
        <v>否</v>
      </c>
      <c r="G513" s="186" t="str">
        <f t="shared" si="25"/>
        <v>项</v>
      </c>
    </row>
    <row r="514" ht="36" customHeight="1" spans="1:7">
      <c r="A514" s="248" t="s">
        <v>2119</v>
      </c>
      <c r="B514" s="249" t="s">
        <v>523</v>
      </c>
      <c r="C514" s="250">
        <v>0</v>
      </c>
      <c r="D514" s="251">
        <v>0</v>
      </c>
      <c r="E514" s="252" t="str">
        <f t="shared" si="23"/>
        <v/>
      </c>
      <c r="F514" s="58" t="str">
        <f t="shared" si="24"/>
        <v>否</v>
      </c>
      <c r="G514" s="186" t="str">
        <f t="shared" si="25"/>
        <v>项</v>
      </c>
    </row>
    <row r="515" ht="36" customHeight="1" spans="1:7">
      <c r="A515" s="248" t="s">
        <v>2120</v>
      </c>
      <c r="B515" s="249" t="s">
        <v>524</v>
      </c>
      <c r="C515" s="250">
        <v>0</v>
      </c>
      <c r="D515" s="251">
        <v>0</v>
      </c>
      <c r="E515" s="252" t="str">
        <f t="shared" si="23"/>
        <v/>
      </c>
      <c r="F515" s="58" t="str">
        <f t="shared" si="24"/>
        <v>否</v>
      </c>
      <c r="G515" s="186" t="str">
        <f t="shared" si="25"/>
        <v>项</v>
      </c>
    </row>
    <row r="516" ht="36" customHeight="1" spans="1:7">
      <c r="A516" s="248" t="s">
        <v>2121</v>
      </c>
      <c r="B516" s="249" t="s">
        <v>525</v>
      </c>
      <c r="C516" s="250">
        <v>0</v>
      </c>
      <c r="D516" s="251">
        <v>0</v>
      </c>
      <c r="E516" s="252" t="str">
        <f t="shared" ref="E516:E579" si="26">IF(C516&lt;&gt;0,D516/C516-1,"")</f>
        <v/>
      </c>
      <c r="F516" s="58" t="str">
        <f t="shared" ref="F516:F579" si="27">IF(LEN(A516)=3,"是",IF(B516&lt;&gt;"",IF(SUM(C516:D516)&lt;&gt;0,"是","否"),"是"))</f>
        <v>否</v>
      </c>
      <c r="G516" s="186" t="str">
        <f t="shared" ref="G516:G579" si="28">IF(LEN(A516)=3,"类",IF(LEN(A516)=5,"款","项"))</f>
        <v>项</v>
      </c>
    </row>
    <row r="517" ht="36" customHeight="1" spans="1:7">
      <c r="A517" s="248" t="s">
        <v>2122</v>
      </c>
      <c r="B517" s="249" t="s">
        <v>526</v>
      </c>
      <c r="C517" s="250">
        <v>0</v>
      </c>
      <c r="D517" s="251">
        <v>0</v>
      </c>
      <c r="E517" s="252" t="str">
        <f t="shared" si="26"/>
        <v/>
      </c>
      <c r="F517" s="58" t="str">
        <f t="shared" si="27"/>
        <v>否</v>
      </c>
      <c r="G517" s="186" t="str">
        <f t="shared" si="28"/>
        <v>项</v>
      </c>
    </row>
    <row r="518" ht="36" customHeight="1" spans="1:7">
      <c r="A518" s="248" t="s">
        <v>2123</v>
      </c>
      <c r="B518" s="249" t="s">
        <v>527</v>
      </c>
      <c r="C518" s="250">
        <f>SUM(C519:C527)</f>
        <v>18</v>
      </c>
      <c r="D518" s="251">
        <f>SUM(D519:D527)</f>
        <v>17</v>
      </c>
      <c r="E518" s="252">
        <f t="shared" si="26"/>
        <v>-0.0555555555555556</v>
      </c>
      <c r="F518" s="58" t="str">
        <f t="shared" si="27"/>
        <v>是</v>
      </c>
      <c r="G518" s="186" t="str">
        <f t="shared" si="28"/>
        <v>款</v>
      </c>
    </row>
    <row r="519" ht="36" customHeight="1" spans="1:7">
      <c r="A519" s="248" t="s">
        <v>2124</v>
      </c>
      <c r="B519" s="249" t="s">
        <v>179</v>
      </c>
      <c r="C519" s="250">
        <v>1</v>
      </c>
      <c r="D519" s="251">
        <v>0</v>
      </c>
      <c r="E519" s="252">
        <f t="shared" si="26"/>
        <v>-1</v>
      </c>
      <c r="F519" s="58" t="str">
        <f t="shared" si="27"/>
        <v>是</v>
      </c>
      <c r="G519" s="186" t="str">
        <f t="shared" si="28"/>
        <v>项</v>
      </c>
    </row>
    <row r="520" ht="36" customHeight="1" spans="1:7">
      <c r="A520" s="248" t="s">
        <v>2125</v>
      </c>
      <c r="B520" s="249" t="s">
        <v>180</v>
      </c>
      <c r="C520" s="250">
        <v>0</v>
      </c>
      <c r="D520" s="251">
        <v>0</v>
      </c>
      <c r="E520" s="252" t="str">
        <f t="shared" si="26"/>
        <v/>
      </c>
      <c r="F520" s="58" t="str">
        <f t="shared" si="27"/>
        <v>否</v>
      </c>
      <c r="G520" s="186" t="str">
        <f t="shared" si="28"/>
        <v>项</v>
      </c>
    </row>
    <row r="521" ht="36" customHeight="1" spans="1:7">
      <c r="A521" s="248" t="s">
        <v>2126</v>
      </c>
      <c r="B521" s="249" t="s">
        <v>181</v>
      </c>
      <c r="C521" s="250">
        <v>0</v>
      </c>
      <c r="D521" s="251">
        <v>0</v>
      </c>
      <c r="E521" s="252" t="str">
        <f t="shared" si="26"/>
        <v/>
      </c>
      <c r="F521" s="58" t="str">
        <f t="shared" si="27"/>
        <v>否</v>
      </c>
      <c r="G521" s="186" t="str">
        <f t="shared" si="28"/>
        <v>项</v>
      </c>
    </row>
    <row r="522" ht="36" customHeight="1" spans="1:7">
      <c r="A522" s="248" t="s">
        <v>2127</v>
      </c>
      <c r="B522" s="249" t="s">
        <v>528</v>
      </c>
      <c r="C522" s="250">
        <v>13</v>
      </c>
      <c r="D522" s="254">
        <v>13</v>
      </c>
      <c r="E522" s="252">
        <f t="shared" si="26"/>
        <v>0</v>
      </c>
      <c r="F522" s="58" t="str">
        <f t="shared" si="27"/>
        <v>是</v>
      </c>
      <c r="G522" s="186" t="str">
        <f t="shared" si="28"/>
        <v>项</v>
      </c>
    </row>
    <row r="523" ht="36" customHeight="1" spans="1:7">
      <c r="A523" s="248" t="s">
        <v>2128</v>
      </c>
      <c r="B523" s="249" t="s">
        <v>529</v>
      </c>
      <c r="C523" s="250">
        <v>0</v>
      </c>
      <c r="D523" s="254">
        <v>0</v>
      </c>
      <c r="E523" s="252" t="str">
        <f t="shared" si="26"/>
        <v/>
      </c>
      <c r="F523" s="58" t="str">
        <f t="shared" si="27"/>
        <v>否</v>
      </c>
      <c r="G523" s="186" t="str">
        <f t="shared" si="28"/>
        <v>项</v>
      </c>
    </row>
    <row r="524" ht="36" customHeight="1" spans="1:7">
      <c r="A524" s="248" t="s">
        <v>2129</v>
      </c>
      <c r="B524" s="249" t="s">
        <v>530</v>
      </c>
      <c r="C524" s="250">
        <v>0</v>
      </c>
      <c r="D524" s="254">
        <v>0</v>
      </c>
      <c r="E524" s="252" t="str">
        <f t="shared" si="26"/>
        <v/>
      </c>
      <c r="F524" s="58" t="str">
        <f t="shared" si="27"/>
        <v>否</v>
      </c>
      <c r="G524" s="186" t="str">
        <f t="shared" si="28"/>
        <v>项</v>
      </c>
    </row>
    <row r="525" ht="36" customHeight="1" spans="1:7">
      <c r="A525" s="261" t="s">
        <v>2130</v>
      </c>
      <c r="B525" s="249" t="s">
        <v>2131</v>
      </c>
      <c r="C525" s="250">
        <v>0</v>
      </c>
      <c r="D525" s="254">
        <v>0</v>
      </c>
      <c r="E525" s="252" t="str">
        <f t="shared" si="26"/>
        <v/>
      </c>
      <c r="F525" s="58" t="str">
        <f t="shared" si="27"/>
        <v>否</v>
      </c>
      <c r="G525" s="186" t="str">
        <f t="shared" si="28"/>
        <v>项</v>
      </c>
    </row>
    <row r="526" ht="36" customHeight="1" spans="1:7">
      <c r="A526" s="261" t="s">
        <v>2132</v>
      </c>
      <c r="B526" s="249" t="s">
        <v>2133</v>
      </c>
      <c r="C526" s="250">
        <v>0</v>
      </c>
      <c r="D526" s="254">
        <v>0</v>
      </c>
      <c r="E526" s="252" t="str">
        <f t="shared" si="26"/>
        <v/>
      </c>
      <c r="F526" s="58" t="str">
        <f t="shared" si="27"/>
        <v>否</v>
      </c>
      <c r="G526" s="186" t="str">
        <f t="shared" si="28"/>
        <v>项</v>
      </c>
    </row>
    <row r="527" ht="36" customHeight="1" spans="1:7">
      <c r="A527" s="248" t="s">
        <v>2134</v>
      </c>
      <c r="B527" s="249" t="s">
        <v>531</v>
      </c>
      <c r="C527" s="250">
        <v>4</v>
      </c>
      <c r="D527" s="254">
        <v>4</v>
      </c>
      <c r="E527" s="252">
        <f t="shared" si="26"/>
        <v>0</v>
      </c>
      <c r="F527" s="58" t="str">
        <f t="shared" si="27"/>
        <v>是</v>
      </c>
      <c r="G527" s="186" t="str">
        <f t="shared" si="28"/>
        <v>项</v>
      </c>
    </row>
    <row r="528" ht="36" customHeight="1" spans="1:7">
      <c r="A528" s="248" t="s">
        <v>2135</v>
      </c>
      <c r="B528" s="249" t="s">
        <v>532</v>
      </c>
      <c r="C528" s="250">
        <f>SUM(C529:C531)</f>
        <v>711</v>
      </c>
      <c r="D528" s="251">
        <f>SUM(D529:D531)</f>
        <v>689</v>
      </c>
      <c r="E528" s="252">
        <f t="shared" si="26"/>
        <v>-0.0309423347398031</v>
      </c>
      <c r="F528" s="58" t="str">
        <f t="shared" si="27"/>
        <v>是</v>
      </c>
      <c r="G528" s="186" t="str">
        <f t="shared" si="28"/>
        <v>款</v>
      </c>
    </row>
    <row r="529" ht="36" customHeight="1" spans="1:7">
      <c r="A529" s="248" t="s">
        <v>2136</v>
      </c>
      <c r="B529" s="249" t="s">
        <v>533</v>
      </c>
      <c r="C529" s="250">
        <v>0</v>
      </c>
      <c r="D529" s="251">
        <v>0</v>
      </c>
      <c r="E529" s="252" t="str">
        <f t="shared" si="26"/>
        <v/>
      </c>
      <c r="F529" s="58" t="str">
        <f t="shared" si="27"/>
        <v>否</v>
      </c>
      <c r="G529" s="186" t="str">
        <f t="shared" si="28"/>
        <v>项</v>
      </c>
    </row>
    <row r="530" ht="36" customHeight="1" spans="1:7">
      <c r="A530" s="248" t="s">
        <v>2137</v>
      </c>
      <c r="B530" s="249" t="s">
        <v>534</v>
      </c>
      <c r="C530" s="253">
        <v>28</v>
      </c>
      <c r="D530" s="254">
        <v>11</v>
      </c>
      <c r="E530" s="252">
        <f t="shared" si="26"/>
        <v>-0.607142857142857</v>
      </c>
      <c r="F530" s="58" t="str">
        <f t="shared" si="27"/>
        <v>是</v>
      </c>
      <c r="G530" s="186" t="str">
        <f t="shared" si="28"/>
        <v>项</v>
      </c>
    </row>
    <row r="531" ht="36" customHeight="1" spans="1:7">
      <c r="A531" s="248" t="s">
        <v>2138</v>
      </c>
      <c r="B531" s="249" t="s">
        <v>535</v>
      </c>
      <c r="C531" s="253">
        <v>683</v>
      </c>
      <c r="D531" s="254">
        <v>678</v>
      </c>
      <c r="E531" s="252">
        <f t="shared" si="26"/>
        <v>-0.0073206442166911</v>
      </c>
      <c r="F531" s="58" t="str">
        <f t="shared" si="27"/>
        <v>是</v>
      </c>
      <c r="G531" s="186" t="str">
        <f t="shared" si="28"/>
        <v>项</v>
      </c>
    </row>
    <row r="532" ht="36" customHeight="1" spans="1:7">
      <c r="A532" s="243" t="s">
        <v>132</v>
      </c>
      <c r="B532" s="244" t="s">
        <v>133</v>
      </c>
      <c r="C532" s="245">
        <f>SUM(C533,C552,C560,C562,C571,C575,C585,C593,C600,C608,C617,C622,C625,C628,C631,C634,C637,C641,C646,C654,C657)</f>
        <v>21965</v>
      </c>
      <c r="D532" s="246">
        <f>SUM(D533,D552,D560,D562,D571,D575,D585,D593,D600,D608,D617,D622,D625,D628,D631,D634,D637,D641,D646,D654,D657)</f>
        <v>22534</v>
      </c>
      <c r="E532" s="247">
        <f t="shared" si="26"/>
        <v>0.0259048486228091</v>
      </c>
      <c r="F532" s="58" t="str">
        <f t="shared" si="27"/>
        <v>是</v>
      </c>
      <c r="G532" s="186" t="str">
        <f t="shared" si="28"/>
        <v>类</v>
      </c>
    </row>
    <row r="533" ht="36" customHeight="1" spans="1:7">
      <c r="A533" s="248" t="s">
        <v>2139</v>
      </c>
      <c r="B533" s="249" t="s">
        <v>536</v>
      </c>
      <c r="C533" s="250">
        <f>SUM(C534:C551)</f>
        <v>1076</v>
      </c>
      <c r="D533" s="251">
        <f>SUM(D534:D551)</f>
        <v>2866</v>
      </c>
      <c r="E533" s="252">
        <f t="shared" si="26"/>
        <v>1.6635687732342</v>
      </c>
      <c r="F533" s="58" t="str">
        <f t="shared" si="27"/>
        <v>是</v>
      </c>
      <c r="G533" s="186" t="str">
        <f t="shared" si="28"/>
        <v>款</v>
      </c>
    </row>
    <row r="534" ht="36" customHeight="1" spans="1:7">
      <c r="A534" s="248" t="s">
        <v>2140</v>
      </c>
      <c r="B534" s="249" t="s">
        <v>179</v>
      </c>
      <c r="C534" s="253">
        <v>1072</v>
      </c>
      <c r="D534" s="254">
        <v>2862</v>
      </c>
      <c r="E534" s="252">
        <f t="shared" si="26"/>
        <v>1.66977611940298</v>
      </c>
      <c r="F534" s="58" t="str">
        <f t="shared" si="27"/>
        <v>是</v>
      </c>
      <c r="G534" s="186" t="str">
        <f t="shared" si="28"/>
        <v>项</v>
      </c>
    </row>
    <row r="535" ht="36" customHeight="1" spans="1:7">
      <c r="A535" s="248" t="s">
        <v>2141</v>
      </c>
      <c r="B535" s="249" t="s">
        <v>180</v>
      </c>
      <c r="C535" s="250">
        <v>0</v>
      </c>
      <c r="D535" s="254">
        <v>0</v>
      </c>
      <c r="E535" s="252" t="str">
        <f t="shared" si="26"/>
        <v/>
      </c>
      <c r="F535" s="58" t="str">
        <f t="shared" si="27"/>
        <v>否</v>
      </c>
      <c r="G535" s="186" t="str">
        <f t="shared" si="28"/>
        <v>项</v>
      </c>
    </row>
    <row r="536" ht="36" customHeight="1" spans="1:7">
      <c r="A536" s="248" t="s">
        <v>2142</v>
      </c>
      <c r="B536" s="249" t="s">
        <v>181</v>
      </c>
      <c r="C536" s="250">
        <v>0</v>
      </c>
      <c r="D536" s="254">
        <v>0</v>
      </c>
      <c r="E536" s="252" t="str">
        <f t="shared" si="26"/>
        <v/>
      </c>
      <c r="F536" s="58" t="str">
        <f t="shared" si="27"/>
        <v>否</v>
      </c>
      <c r="G536" s="186" t="str">
        <f t="shared" si="28"/>
        <v>项</v>
      </c>
    </row>
    <row r="537" ht="36" customHeight="1" spans="1:7">
      <c r="A537" s="248" t="s">
        <v>2143</v>
      </c>
      <c r="B537" s="249" t="s">
        <v>537</v>
      </c>
      <c r="C537" s="250">
        <v>0</v>
      </c>
      <c r="D537" s="254">
        <v>0</v>
      </c>
      <c r="E537" s="252" t="str">
        <f t="shared" si="26"/>
        <v/>
      </c>
      <c r="F537" s="58" t="str">
        <f t="shared" si="27"/>
        <v>否</v>
      </c>
      <c r="G537" s="186" t="str">
        <f t="shared" si="28"/>
        <v>项</v>
      </c>
    </row>
    <row r="538" ht="36" customHeight="1" spans="1:7">
      <c r="A538" s="248" t="s">
        <v>2144</v>
      </c>
      <c r="B538" s="249" t="s">
        <v>538</v>
      </c>
      <c r="C538" s="250">
        <v>0</v>
      </c>
      <c r="D538" s="254">
        <v>0</v>
      </c>
      <c r="E538" s="252" t="str">
        <f t="shared" si="26"/>
        <v/>
      </c>
      <c r="F538" s="58" t="str">
        <f t="shared" si="27"/>
        <v>否</v>
      </c>
      <c r="G538" s="186" t="str">
        <f t="shared" si="28"/>
        <v>项</v>
      </c>
    </row>
    <row r="539" ht="36" customHeight="1" spans="1:7">
      <c r="A539" s="248" t="s">
        <v>2145</v>
      </c>
      <c r="B539" s="249" t="s">
        <v>539</v>
      </c>
      <c r="C539" s="250">
        <v>0</v>
      </c>
      <c r="D539" s="254">
        <v>0</v>
      </c>
      <c r="E539" s="252" t="str">
        <f t="shared" si="26"/>
        <v/>
      </c>
      <c r="F539" s="58" t="str">
        <f t="shared" si="27"/>
        <v>否</v>
      </c>
      <c r="G539" s="186" t="str">
        <f t="shared" si="28"/>
        <v>项</v>
      </c>
    </row>
    <row r="540" ht="36" customHeight="1" spans="1:7">
      <c r="A540" s="248" t="s">
        <v>2146</v>
      </c>
      <c r="B540" s="249" t="s">
        <v>540</v>
      </c>
      <c r="C540" s="250">
        <v>0</v>
      </c>
      <c r="D540" s="254">
        <v>0</v>
      </c>
      <c r="E540" s="252" t="str">
        <f t="shared" si="26"/>
        <v/>
      </c>
      <c r="F540" s="58" t="str">
        <f t="shared" si="27"/>
        <v>否</v>
      </c>
      <c r="G540" s="186" t="str">
        <f t="shared" si="28"/>
        <v>项</v>
      </c>
    </row>
    <row r="541" ht="36" customHeight="1" spans="1:7">
      <c r="A541" s="248" t="s">
        <v>2147</v>
      </c>
      <c r="B541" s="249" t="s">
        <v>220</v>
      </c>
      <c r="C541" s="253">
        <v>4</v>
      </c>
      <c r="D541" s="254">
        <v>4</v>
      </c>
      <c r="E541" s="252">
        <f t="shared" si="26"/>
        <v>0</v>
      </c>
      <c r="F541" s="58" t="str">
        <f t="shared" si="27"/>
        <v>是</v>
      </c>
      <c r="G541" s="186" t="str">
        <f t="shared" si="28"/>
        <v>项</v>
      </c>
    </row>
    <row r="542" ht="36" customHeight="1" spans="1:7">
      <c r="A542" s="248" t="s">
        <v>2148</v>
      </c>
      <c r="B542" s="249" t="s">
        <v>541</v>
      </c>
      <c r="C542" s="250">
        <v>0</v>
      </c>
      <c r="D542" s="254">
        <v>0</v>
      </c>
      <c r="E542" s="252" t="str">
        <f t="shared" si="26"/>
        <v/>
      </c>
      <c r="F542" s="58" t="str">
        <f t="shared" si="27"/>
        <v>否</v>
      </c>
      <c r="G542" s="186" t="str">
        <f t="shared" si="28"/>
        <v>项</v>
      </c>
    </row>
    <row r="543" ht="36" customHeight="1" spans="1:7">
      <c r="A543" s="248" t="s">
        <v>2149</v>
      </c>
      <c r="B543" s="249" t="s">
        <v>542</v>
      </c>
      <c r="C543" s="250">
        <v>0</v>
      </c>
      <c r="D543" s="254">
        <v>0</v>
      </c>
      <c r="E543" s="252" t="str">
        <f t="shared" si="26"/>
        <v/>
      </c>
      <c r="F543" s="58" t="str">
        <f t="shared" si="27"/>
        <v>否</v>
      </c>
      <c r="G543" s="186" t="str">
        <f t="shared" si="28"/>
        <v>项</v>
      </c>
    </row>
    <row r="544" ht="36" customHeight="1" spans="1:7">
      <c r="A544" s="248" t="s">
        <v>2150</v>
      </c>
      <c r="B544" s="249" t="s">
        <v>543</v>
      </c>
      <c r="C544" s="250">
        <v>0</v>
      </c>
      <c r="D544" s="254">
        <v>0</v>
      </c>
      <c r="E544" s="252" t="str">
        <f t="shared" si="26"/>
        <v/>
      </c>
      <c r="F544" s="58" t="str">
        <f t="shared" si="27"/>
        <v>否</v>
      </c>
      <c r="G544" s="186" t="str">
        <f t="shared" si="28"/>
        <v>项</v>
      </c>
    </row>
    <row r="545" ht="36" customHeight="1" spans="1:7">
      <c r="A545" s="248" t="s">
        <v>2151</v>
      </c>
      <c r="B545" s="249" t="s">
        <v>544</v>
      </c>
      <c r="C545" s="250">
        <v>0</v>
      </c>
      <c r="D545" s="254">
        <v>0</v>
      </c>
      <c r="E545" s="252" t="str">
        <f t="shared" si="26"/>
        <v/>
      </c>
      <c r="F545" s="58" t="str">
        <f t="shared" si="27"/>
        <v>否</v>
      </c>
      <c r="G545" s="186" t="str">
        <f t="shared" si="28"/>
        <v>项</v>
      </c>
    </row>
    <row r="546" ht="36" customHeight="1" spans="1:7">
      <c r="A546" s="256">
        <v>2080113</v>
      </c>
      <c r="B546" s="260" t="s">
        <v>243</v>
      </c>
      <c r="C546" s="250">
        <v>0</v>
      </c>
      <c r="D546" s="254">
        <v>0</v>
      </c>
      <c r="E546" s="252" t="str">
        <f t="shared" si="26"/>
        <v/>
      </c>
      <c r="F546" s="58" t="str">
        <f t="shared" si="27"/>
        <v>否</v>
      </c>
      <c r="G546" s="186" t="str">
        <f t="shared" si="28"/>
        <v>项</v>
      </c>
    </row>
    <row r="547" ht="36" customHeight="1" spans="1:7">
      <c r="A547" s="256">
        <v>2080114</v>
      </c>
      <c r="B547" s="260" t="s">
        <v>244</v>
      </c>
      <c r="C547" s="250">
        <v>0</v>
      </c>
      <c r="D547" s="254">
        <v>0</v>
      </c>
      <c r="E547" s="252" t="str">
        <f t="shared" si="26"/>
        <v/>
      </c>
      <c r="F547" s="58" t="str">
        <f t="shared" si="27"/>
        <v>否</v>
      </c>
      <c r="G547" s="186" t="str">
        <f t="shared" si="28"/>
        <v>项</v>
      </c>
    </row>
    <row r="548" ht="36" customHeight="1" spans="1:7">
      <c r="A548" s="256">
        <v>2080115</v>
      </c>
      <c r="B548" s="260" t="s">
        <v>245</v>
      </c>
      <c r="C548" s="250">
        <v>0</v>
      </c>
      <c r="D548" s="254">
        <v>0</v>
      </c>
      <c r="E548" s="252" t="str">
        <f t="shared" si="26"/>
        <v/>
      </c>
      <c r="F548" s="58" t="str">
        <f t="shared" si="27"/>
        <v>否</v>
      </c>
      <c r="G548" s="186" t="str">
        <f t="shared" si="28"/>
        <v>项</v>
      </c>
    </row>
    <row r="549" ht="36" customHeight="1" spans="1:7">
      <c r="A549" s="256">
        <v>2080116</v>
      </c>
      <c r="B549" s="260" t="s">
        <v>246</v>
      </c>
      <c r="C549" s="250">
        <v>0</v>
      </c>
      <c r="D549" s="254">
        <v>0</v>
      </c>
      <c r="E549" s="252" t="str">
        <f t="shared" si="26"/>
        <v/>
      </c>
      <c r="F549" s="58" t="str">
        <f t="shared" si="27"/>
        <v>否</v>
      </c>
      <c r="G549" s="186" t="str">
        <f t="shared" si="28"/>
        <v>项</v>
      </c>
    </row>
    <row r="550" ht="36" customHeight="1" spans="1:7">
      <c r="A550" s="256">
        <v>2080150</v>
      </c>
      <c r="B550" s="260" t="s">
        <v>188</v>
      </c>
      <c r="C550" s="250">
        <v>0</v>
      </c>
      <c r="D550" s="254">
        <v>0</v>
      </c>
      <c r="E550" s="252" t="str">
        <f t="shared" si="26"/>
        <v/>
      </c>
      <c r="F550" s="58" t="str">
        <f t="shared" si="27"/>
        <v>否</v>
      </c>
      <c r="G550" s="186" t="str">
        <f t="shared" si="28"/>
        <v>项</v>
      </c>
    </row>
    <row r="551" ht="36" customHeight="1" spans="1:7">
      <c r="A551" s="248" t="s">
        <v>2152</v>
      </c>
      <c r="B551" s="249" t="s">
        <v>545</v>
      </c>
      <c r="C551" s="250">
        <v>0</v>
      </c>
      <c r="D551" s="254">
        <v>0</v>
      </c>
      <c r="E551" s="252" t="str">
        <f t="shared" si="26"/>
        <v/>
      </c>
      <c r="F551" s="58" t="str">
        <f t="shared" si="27"/>
        <v>否</v>
      </c>
      <c r="G551" s="186" t="str">
        <f t="shared" si="28"/>
        <v>项</v>
      </c>
    </row>
    <row r="552" ht="36" customHeight="1" spans="1:7">
      <c r="A552" s="248" t="s">
        <v>2153</v>
      </c>
      <c r="B552" s="249" t="s">
        <v>546</v>
      </c>
      <c r="C552" s="250">
        <f>SUM(C553:C559)</f>
        <v>841</v>
      </c>
      <c r="D552" s="251">
        <f>SUM(D553:D559)</f>
        <v>697</v>
      </c>
      <c r="E552" s="252">
        <f t="shared" si="26"/>
        <v>-0.171224732461355</v>
      </c>
      <c r="F552" s="58" t="str">
        <f t="shared" si="27"/>
        <v>是</v>
      </c>
      <c r="G552" s="186" t="str">
        <f t="shared" si="28"/>
        <v>款</v>
      </c>
    </row>
    <row r="553" ht="36" customHeight="1" spans="1:7">
      <c r="A553" s="248" t="s">
        <v>2154</v>
      </c>
      <c r="B553" s="249" t="s">
        <v>179</v>
      </c>
      <c r="C553" s="253">
        <v>440</v>
      </c>
      <c r="D553" s="254">
        <v>412</v>
      </c>
      <c r="E553" s="252">
        <f t="shared" si="26"/>
        <v>-0.0636363636363636</v>
      </c>
      <c r="F553" s="58" t="str">
        <f t="shared" si="27"/>
        <v>是</v>
      </c>
      <c r="G553" s="186" t="str">
        <f t="shared" si="28"/>
        <v>项</v>
      </c>
    </row>
    <row r="554" ht="36" customHeight="1" spans="1:7">
      <c r="A554" s="248" t="s">
        <v>2155</v>
      </c>
      <c r="B554" s="249" t="s">
        <v>180</v>
      </c>
      <c r="C554" s="253">
        <v>115</v>
      </c>
      <c r="D554" s="254">
        <v>19</v>
      </c>
      <c r="E554" s="252">
        <f t="shared" si="26"/>
        <v>-0.834782608695652</v>
      </c>
      <c r="F554" s="58" t="str">
        <f t="shared" si="27"/>
        <v>是</v>
      </c>
      <c r="G554" s="186" t="str">
        <f t="shared" si="28"/>
        <v>项</v>
      </c>
    </row>
    <row r="555" ht="36" customHeight="1" spans="1:7">
      <c r="A555" s="248" t="s">
        <v>2156</v>
      </c>
      <c r="B555" s="249" t="s">
        <v>181</v>
      </c>
      <c r="C555" s="253">
        <v>0</v>
      </c>
      <c r="D555" s="254">
        <v>0</v>
      </c>
      <c r="E555" s="252" t="str">
        <f t="shared" si="26"/>
        <v/>
      </c>
      <c r="F555" s="58" t="str">
        <f t="shared" si="27"/>
        <v>否</v>
      </c>
      <c r="G555" s="186" t="str">
        <f t="shared" si="28"/>
        <v>项</v>
      </c>
    </row>
    <row r="556" ht="36" customHeight="1" spans="1:7">
      <c r="A556" s="248" t="s">
        <v>2157</v>
      </c>
      <c r="B556" s="249" t="s">
        <v>547</v>
      </c>
      <c r="C556" s="253">
        <v>0</v>
      </c>
      <c r="D556" s="254">
        <v>0</v>
      </c>
      <c r="E556" s="252" t="str">
        <f t="shared" si="26"/>
        <v/>
      </c>
      <c r="F556" s="58" t="str">
        <f t="shared" si="27"/>
        <v>否</v>
      </c>
      <c r="G556" s="186" t="str">
        <f t="shared" si="28"/>
        <v>项</v>
      </c>
    </row>
    <row r="557" ht="36" customHeight="1" spans="1:7">
      <c r="A557" s="248" t="s">
        <v>2158</v>
      </c>
      <c r="B557" s="249" t="s">
        <v>548</v>
      </c>
      <c r="C557" s="253">
        <v>0</v>
      </c>
      <c r="D557" s="254">
        <v>0</v>
      </c>
      <c r="E557" s="252" t="str">
        <f t="shared" si="26"/>
        <v/>
      </c>
      <c r="F557" s="58" t="str">
        <f t="shared" si="27"/>
        <v>否</v>
      </c>
      <c r="G557" s="186" t="str">
        <f t="shared" si="28"/>
        <v>项</v>
      </c>
    </row>
    <row r="558" ht="36" customHeight="1" spans="1:7">
      <c r="A558" s="248" t="s">
        <v>2159</v>
      </c>
      <c r="B558" s="249" t="s">
        <v>549</v>
      </c>
      <c r="C558" s="253">
        <v>15</v>
      </c>
      <c r="D558" s="254">
        <v>9</v>
      </c>
      <c r="E558" s="252">
        <f t="shared" si="26"/>
        <v>-0.4</v>
      </c>
      <c r="F558" s="58" t="str">
        <f t="shared" si="27"/>
        <v>是</v>
      </c>
      <c r="G558" s="186" t="str">
        <f t="shared" si="28"/>
        <v>项</v>
      </c>
    </row>
    <row r="559" ht="36" customHeight="1" spans="1:7">
      <c r="A559" s="248" t="s">
        <v>2160</v>
      </c>
      <c r="B559" s="249" t="s">
        <v>550</v>
      </c>
      <c r="C559" s="253">
        <v>271</v>
      </c>
      <c r="D559" s="254">
        <v>257</v>
      </c>
      <c r="E559" s="252">
        <f t="shared" si="26"/>
        <v>-0.051660516605166</v>
      </c>
      <c r="F559" s="58" t="str">
        <f t="shared" si="27"/>
        <v>是</v>
      </c>
      <c r="G559" s="186" t="str">
        <f t="shared" si="28"/>
        <v>项</v>
      </c>
    </row>
    <row r="560" ht="36" customHeight="1" spans="1:7">
      <c r="A560" s="248" t="s">
        <v>2161</v>
      </c>
      <c r="B560" s="249" t="s">
        <v>551</v>
      </c>
      <c r="C560" s="250">
        <f>SUM(C561:C561)</f>
        <v>0</v>
      </c>
      <c r="D560" s="251">
        <f>SUM(D561:D561)</f>
        <v>0</v>
      </c>
      <c r="E560" s="252" t="str">
        <f t="shared" si="26"/>
        <v/>
      </c>
      <c r="F560" s="58" t="str">
        <f t="shared" si="27"/>
        <v>否</v>
      </c>
      <c r="G560" s="186" t="str">
        <f t="shared" si="28"/>
        <v>款</v>
      </c>
    </row>
    <row r="561" ht="36" customHeight="1" spans="1:7">
      <c r="A561" s="248" t="s">
        <v>2162</v>
      </c>
      <c r="B561" s="249" t="s">
        <v>552</v>
      </c>
      <c r="C561" s="250">
        <v>0</v>
      </c>
      <c r="D561" s="251">
        <v>0</v>
      </c>
      <c r="E561" s="252" t="str">
        <f t="shared" si="26"/>
        <v/>
      </c>
      <c r="F561" s="58" t="str">
        <f t="shared" si="27"/>
        <v>否</v>
      </c>
      <c r="G561" s="186" t="str">
        <f t="shared" si="28"/>
        <v>项</v>
      </c>
    </row>
    <row r="562" ht="36" customHeight="1" spans="1:7">
      <c r="A562" s="248" t="s">
        <v>2163</v>
      </c>
      <c r="B562" s="249" t="s">
        <v>553</v>
      </c>
      <c r="C562" s="250">
        <f>SUM(C563:C570)</f>
        <v>9522</v>
      </c>
      <c r="D562" s="251">
        <f>SUM(D563:D570)</f>
        <v>8126</v>
      </c>
      <c r="E562" s="252">
        <f t="shared" si="26"/>
        <v>-0.146607855492544</v>
      </c>
      <c r="F562" s="58" t="str">
        <f t="shared" si="27"/>
        <v>是</v>
      </c>
      <c r="G562" s="186" t="str">
        <f t="shared" si="28"/>
        <v>款</v>
      </c>
    </row>
    <row r="563" ht="36" customHeight="1" spans="1:7">
      <c r="A563" s="248" t="s">
        <v>2164</v>
      </c>
      <c r="B563" s="249" t="s">
        <v>554</v>
      </c>
      <c r="C563" s="253">
        <v>1866</v>
      </c>
      <c r="D563" s="254">
        <v>1880</v>
      </c>
      <c r="E563" s="252">
        <f t="shared" si="26"/>
        <v>0.007502679528403</v>
      </c>
      <c r="F563" s="58" t="str">
        <f t="shared" si="27"/>
        <v>是</v>
      </c>
      <c r="G563" s="186" t="str">
        <f t="shared" si="28"/>
        <v>项</v>
      </c>
    </row>
    <row r="564" ht="36" customHeight="1" spans="1:7">
      <c r="A564" s="248" t="s">
        <v>2165</v>
      </c>
      <c r="B564" s="249" t="s">
        <v>555</v>
      </c>
      <c r="C564" s="253">
        <v>1699</v>
      </c>
      <c r="D564" s="254">
        <v>1603</v>
      </c>
      <c r="E564" s="252">
        <f t="shared" si="26"/>
        <v>-0.0565038257798706</v>
      </c>
      <c r="F564" s="58" t="str">
        <f t="shared" si="27"/>
        <v>是</v>
      </c>
      <c r="G564" s="186" t="str">
        <f t="shared" si="28"/>
        <v>项</v>
      </c>
    </row>
    <row r="565" ht="36" customHeight="1" spans="1:7">
      <c r="A565" s="248" t="s">
        <v>2166</v>
      </c>
      <c r="B565" s="249" t="s">
        <v>556</v>
      </c>
      <c r="C565" s="253">
        <v>0</v>
      </c>
      <c r="D565" s="254">
        <v>0</v>
      </c>
      <c r="E565" s="252" t="str">
        <f t="shared" si="26"/>
        <v/>
      </c>
      <c r="F565" s="58" t="str">
        <f t="shared" si="27"/>
        <v>否</v>
      </c>
      <c r="G565" s="186" t="str">
        <f t="shared" si="28"/>
        <v>项</v>
      </c>
    </row>
    <row r="566" ht="36" customHeight="1" spans="1:7">
      <c r="A566" s="248" t="s">
        <v>2167</v>
      </c>
      <c r="B566" s="249" t="s">
        <v>558</v>
      </c>
      <c r="C566" s="253">
        <v>4220</v>
      </c>
      <c r="D566" s="254">
        <v>3755</v>
      </c>
      <c r="E566" s="252">
        <f t="shared" si="26"/>
        <v>-0.110189573459716</v>
      </c>
      <c r="F566" s="58" t="str">
        <f t="shared" si="27"/>
        <v>是</v>
      </c>
      <c r="G566" s="186" t="str">
        <f t="shared" si="28"/>
        <v>项</v>
      </c>
    </row>
    <row r="567" ht="36" customHeight="1" spans="1:7">
      <c r="A567" s="248" t="s">
        <v>2168</v>
      </c>
      <c r="B567" s="249" t="s">
        <v>559</v>
      </c>
      <c r="C567" s="253">
        <v>1095</v>
      </c>
      <c r="D567" s="254">
        <v>246</v>
      </c>
      <c r="E567" s="252">
        <f t="shared" si="26"/>
        <v>-0.775342465753425</v>
      </c>
      <c r="F567" s="58" t="str">
        <f t="shared" si="27"/>
        <v>是</v>
      </c>
      <c r="G567" s="186" t="str">
        <f t="shared" si="28"/>
        <v>项</v>
      </c>
    </row>
    <row r="568" ht="36" customHeight="1" spans="1:7">
      <c r="A568" s="248" t="s">
        <v>2169</v>
      </c>
      <c r="B568" s="249" t="s">
        <v>560</v>
      </c>
      <c r="C568" s="253">
        <v>642</v>
      </c>
      <c r="D568" s="254">
        <v>642</v>
      </c>
      <c r="E568" s="252">
        <f t="shared" si="26"/>
        <v>0</v>
      </c>
      <c r="F568" s="58" t="str">
        <f t="shared" si="27"/>
        <v>是</v>
      </c>
      <c r="G568" s="186" t="str">
        <f t="shared" si="28"/>
        <v>项</v>
      </c>
    </row>
    <row r="569" ht="36" customHeight="1" spans="1:7">
      <c r="A569" s="256">
        <v>2080508</v>
      </c>
      <c r="B569" s="260" t="s">
        <v>2170</v>
      </c>
      <c r="C569" s="253">
        <v>0</v>
      </c>
      <c r="D569" s="254">
        <v>0</v>
      </c>
      <c r="E569" s="252" t="str">
        <f t="shared" si="26"/>
        <v/>
      </c>
      <c r="F569" s="58" t="str">
        <f t="shared" si="27"/>
        <v>否</v>
      </c>
      <c r="G569" s="186" t="str">
        <f t="shared" si="28"/>
        <v>项</v>
      </c>
    </row>
    <row r="570" s="232" customFormat="1" ht="36" customHeight="1" spans="1:7">
      <c r="A570" s="248" t="s">
        <v>2171</v>
      </c>
      <c r="B570" s="249" t="s">
        <v>561</v>
      </c>
      <c r="C570" s="253">
        <v>0</v>
      </c>
      <c r="D570" s="254">
        <v>0</v>
      </c>
      <c r="E570" s="252" t="str">
        <f t="shared" si="26"/>
        <v/>
      </c>
      <c r="F570" s="58" t="str">
        <f t="shared" si="27"/>
        <v>否</v>
      </c>
      <c r="G570" s="186" t="str">
        <f t="shared" si="28"/>
        <v>项</v>
      </c>
    </row>
    <row r="571" ht="36" customHeight="1" spans="1:7">
      <c r="A571" s="248" t="s">
        <v>2172</v>
      </c>
      <c r="B571" s="249" t="s">
        <v>562</v>
      </c>
      <c r="C571" s="250">
        <f>SUM(C572:C574)</f>
        <v>96</v>
      </c>
      <c r="D571" s="251">
        <f>SUM(D572:D574)</f>
        <v>96</v>
      </c>
      <c r="E571" s="252">
        <f t="shared" si="26"/>
        <v>0</v>
      </c>
      <c r="F571" s="58" t="str">
        <f t="shared" si="27"/>
        <v>是</v>
      </c>
      <c r="G571" s="186" t="str">
        <f t="shared" si="28"/>
        <v>款</v>
      </c>
    </row>
    <row r="572" ht="36" customHeight="1" spans="1:7">
      <c r="A572" s="248" t="s">
        <v>2173</v>
      </c>
      <c r="B572" s="249" t="s">
        <v>563</v>
      </c>
      <c r="C572" s="253">
        <v>96</v>
      </c>
      <c r="D572" s="254">
        <v>96</v>
      </c>
      <c r="E572" s="252">
        <f t="shared" si="26"/>
        <v>0</v>
      </c>
      <c r="F572" s="58" t="str">
        <f t="shared" si="27"/>
        <v>是</v>
      </c>
      <c r="G572" s="186" t="str">
        <f t="shared" si="28"/>
        <v>项</v>
      </c>
    </row>
    <row r="573" ht="36" customHeight="1" spans="1:7">
      <c r="A573" s="248" t="s">
        <v>2174</v>
      </c>
      <c r="B573" s="249" t="s">
        <v>564</v>
      </c>
      <c r="C573" s="250">
        <v>0</v>
      </c>
      <c r="D573" s="251">
        <v>0</v>
      </c>
      <c r="E573" s="252" t="str">
        <f t="shared" si="26"/>
        <v/>
      </c>
      <c r="F573" s="58" t="str">
        <f t="shared" si="27"/>
        <v>否</v>
      </c>
      <c r="G573" s="186" t="str">
        <f t="shared" si="28"/>
        <v>项</v>
      </c>
    </row>
    <row r="574" ht="36" customHeight="1" spans="1:7">
      <c r="A574" s="248" t="s">
        <v>2175</v>
      </c>
      <c r="B574" s="249" t="s">
        <v>565</v>
      </c>
      <c r="C574" s="250">
        <v>0</v>
      </c>
      <c r="D574" s="251">
        <v>0</v>
      </c>
      <c r="E574" s="252" t="str">
        <f t="shared" si="26"/>
        <v/>
      </c>
      <c r="F574" s="58" t="str">
        <f t="shared" si="27"/>
        <v>否</v>
      </c>
      <c r="G574" s="186" t="str">
        <f t="shared" si="28"/>
        <v>项</v>
      </c>
    </row>
    <row r="575" s="232" customFormat="1" ht="36" customHeight="1" spans="1:7">
      <c r="A575" s="248" t="s">
        <v>2176</v>
      </c>
      <c r="B575" s="249" t="s">
        <v>566</v>
      </c>
      <c r="C575" s="250">
        <f>SUM(C576:C584)</f>
        <v>1592</v>
      </c>
      <c r="D575" s="251">
        <f>SUM(D576:D584)</f>
        <v>1484</v>
      </c>
      <c r="E575" s="252">
        <f t="shared" si="26"/>
        <v>-0.0678391959798995</v>
      </c>
      <c r="F575" s="58" t="str">
        <f t="shared" si="27"/>
        <v>是</v>
      </c>
      <c r="G575" s="186" t="str">
        <f t="shared" si="28"/>
        <v>款</v>
      </c>
    </row>
    <row r="576" ht="36" customHeight="1" spans="1:7">
      <c r="A576" s="248" t="s">
        <v>2177</v>
      </c>
      <c r="B576" s="249" t="s">
        <v>567</v>
      </c>
      <c r="C576" s="253">
        <v>0</v>
      </c>
      <c r="D576" s="254">
        <v>0</v>
      </c>
      <c r="E576" s="252" t="str">
        <f t="shared" si="26"/>
        <v/>
      </c>
      <c r="F576" s="58" t="str">
        <f t="shared" si="27"/>
        <v>否</v>
      </c>
      <c r="G576" s="186" t="str">
        <f t="shared" si="28"/>
        <v>项</v>
      </c>
    </row>
    <row r="577" ht="36" customHeight="1" spans="1:7">
      <c r="A577" s="248" t="s">
        <v>2178</v>
      </c>
      <c r="B577" s="249" t="s">
        <v>568</v>
      </c>
      <c r="C577" s="253">
        <v>0</v>
      </c>
      <c r="D577" s="254">
        <v>0</v>
      </c>
      <c r="E577" s="252" t="str">
        <f t="shared" si="26"/>
        <v/>
      </c>
      <c r="F577" s="58" t="str">
        <f t="shared" si="27"/>
        <v>否</v>
      </c>
      <c r="G577" s="186" t="str">
        <f t="shared" si="28"/>
        <v>项</v>
      </c>
    </row>
    <row r="578" ht="36" customHeight="1" spans="1:7">
      <c r="A578" s="248" t="s">
        <v>2179</v>
      </c>
      <c r="B578" s="249" t="s">
        <v>569</v>
      </c>
      <c r="C578" s="253">
        <v>293</v>
      </c>
      <c r="D578" s="254">
        <v>293</v>
      </c>
      <c r="E578" s="252">
        <f t="shared" si="26"/>
        <v>0</v>
      </c>
      <c r="F578" s="58" t="str">
        <f t="shared" si="27"/>
        <v>是</v>
      </c>
      <c r="G578" s="186" t="str">
        <f t="shared" si="28"/>
        <v>项</v>
      </c>
    </row>
    <row r="579" ht="36" customHeight="1" spans="1:7">
      <c r="A579" s="248" t="s">
        <v>2180</v>
      </c>
      <c r="B579" s="249" t="s">
        <v>570</v>
      </c>
      <c r="C579" s="253">
        <v>410</v>
      </c>
      <c r="D579" s="254">
        <v>410</v>
      </c>
      <c r="E579" s="252">
        <f t="shared" si="26"/>
        <v>0</v>
      </c>
      <c r="F579" s="58" t="str">
        <f t="shared" si="27"/>
        <v>是</v>
      </c>
      <c r="G579" s="186" t="str">
        <f t="shared" si="28"/>
        <v>项</v>
      </c>
    </row>
    <row r="580" ht="36" customHeight="1" spans="1:7">
      <c r="A580" s="248" t="s">
        <v>2181</v>
      </c>
      <c r="B580" s="249" t="s">
        <v>571</v>
      </c>
      <c r="C580" s="253">
        <v>0</v>
      </c>
      <c r="D580" s="254">
        <v>0</v>
      </c>
      <c r="E580" s="252" t="str">
        <f t="shared" ref="E580:E643" si="29">IF(C580&lt;&gt;0,D580/C580-1,"")</f>
        <v/>
      </c>
      <c r="F580" s="58" t="str">
        <f t="shared" ref="F580:F643" si="30">IF(LEN(A580)=3,"是",IF(B580&lt;&gt;"",IF(SUM(C580:D580)&lt;&gt;0,"是","否"),"是"))</f>
        <v>否</v>
      </c>
      <c r="G580" s="186" t="str">
        <f t="shared" ref="G580:G643" si="31">IF(LEN(A580)=3,"类",IF(LEN(A580)=5,"款","项"))</f>
        <v>项</v>
      </c>
    </row>
    <row r="581" ht="36" customHeight="1" spans="1:7">
      <c r="A581" s="248" t="s">
        <v>2182</v>
      </c>
      <c r="B581" s="249" t="s">
        <v>572</v>
      </c>
      <c r="C581" s="253">
        <v>20</v>
      </c>
      <c r="D581" s="254">
        <v>20</v>
      </c>
      <c r="E581" s="252">
        <f t="shared" si="29"/>
        <v>0</v>
      </c>
      <c r="F581" s="58" t="str">
        <f t="shared" si="30"/>
        <v>是</v>
      </c>
      <c r="G581" s="186" t="str">
        <f t="shared" si="31"/>
        <v>项</v>
      </c>
    </row>
    <row r="582" ht="36" customHeight="1" spans="1:7">
      <c r="A582" s="248" t="s">
        <v>2183</v>
      </c>
      <c r="B582" s="249" t="s">
        <v>573</v>
      </c>
      <c r="C582" s="253">
        <v>0</v>
      </c>
      <c r="D582" s="254">
        <v>0</v>
      </c>
      <c r="E582" s="252" t="str">
        <f t="shared" si="29"/>
        <v/>
      </c>
      <c r="F582" s="58" t="str">
        <f t="shared" si="30"/>
        <v>否</v>
      </c>
      <c r="G582" s="186" t="str">
        <f t="shared" si="31"/>
        <v>项</v>
      </c>
    </row>
    <row r="583" ht="36" customHeight="1" spans="1:7">
      <c r="A583" s="248" t="s">
        <v>2184</v>
      </c>
      <c r="B583" s="249" t="s">
        <v>2185</v>
      </c>
      <c r="C583" s="253">
        <v>190</v>
      </c>
      <c r="D583" s="254">
        <v>190</v>
      </c>
      <c r="E583" s="252">
        <f t="shared" si="29"/>
        <v>0</v>
      </c>
      <c r="F583" s="58" t="str">
        <f t="shared" si="30"/>
        <v>是</v>
      </c>
      <c r="G583" s="186" t="str">
        <f t="shared" si="31"/>
        <v>项</v>
      </c>
    </row>
    <row r="584" ht="36" customHeight="1" spans="1:7">
      <c r="A584" s="248" t="s">
        <v>2186</v>
      </c>
      <c r="B584" s="249" t="s">
        <v>575</v>
      </c>
      <c r="C584" s="253">
        <v>679</v>
      </c>
      <c r="D584" s="254">
        <v>571</v>
      </c>
      <c r="E584" s="252">
        <f t="shared" si="29"/>
        <v>-0.159057437407953</v>
      </c>
      <c r="F584" s="58" t="str">
        <f t="shared" si="30"/>
        <v>是</v>
      </c>
      <c r="G584" s="186" t="str">
        <f t="shared" si="31"/>
        <v>项</v>
      </c>
    </row>
    <row r="585" ht="36" customHeight="1" spans="1:7">
      <c r="A585" s="248" t="s">
        <v>2187</v>
      </c>
      <c r="B585" s="249" t="s">
        <v>576</v>
      </c>
      <c r="C585" s="250">
        <f>SUM(C586:C592)</f>
        <v>848</v>
      </c>
      <c r="D585" s="251">
        <f>SUM(D586:D592)</f>
        <v>755</v>
      </c>
      <c r="E585" s="252">
        <f t="shared" si="29"/>
        <v>-0.109669811320755</v>
      </c>
      <c r="F585" s="58" t="str">
        <f t="shared" si="30"/>
        <v>是</v>
      </c>
      <c r="G585" s="186" t="str">
        <f t="shared" si="31"/>
        <v>款</v>
      </c>
    </row>
    <row r="586" ht="36" customHeight="1" spans="1:7">
      <c r="A586" s="248" t="s">
        <v>2188</v>
      </c>
      <c r="B586" s="249" t="s">
        <v>577</v>
      </c>
      <c r="C586" s="253">
        <v>22</v>
      </c>
      <c r="D586" s="254">
        <v>21</v>
      </c>
      <c r="E586" s="252">
        <f t="shared" si="29"/>
        <v>-0.0454545454545454</v>
      </c>
      <c r="F586" s="58" t="str">
        <f t="shared" si="30"/>
        <v>是</v>
      </c>
      <c r="G586" s="186" t="str">
        <f t="shared" si="31"/>
        <v>项</v>
      </c>
    </row>
    <row r="587" ht="36" customHeight="1" spans="1:7">
      <c r="A587" s="248" t="s">
        <v>2189</v>
      </c>
      <c r="B587" s="249" t="s">
        <v>578</v>
      </c>
      <c r="C587" s="253">
        <v>183</v>
      </c>
      <c r="D587" s="254">
        <v>160</v>
      </c>
      <c r="E587" s="252">
        <f t="shared" si="29"/>
        <v>-0.12568306010929</v>
      </c>
      <c r="F587" s="58" t="str">
        <f t="shared" si="30"/>
        <v>是</v>
      </c>
      <c r="G587" s="186" t="str">
        <f t="shared" si="31"/>
        <v>项</v>
      </c>
    </row>
    <row r="588" ht="36" customHeight="1" spans="1:7">
      <c r="A588" s="248" t="s">
        <v>2190</v>
      </c>
      <c r="B588" s="249" t="s">
        <v>579</v>
      </c>
      <c r="C588" s="253">
        <v>195</v>
      </c>
      <c r="D588" s="254">
        <v>167</v>
      </c>
      <c r="E588" s="252">
        <f t="shared" si="29"/>
        <v>-0.143589743589744</v>
      </c>
      <c r="F588" s="58" t="str">
        <f t="shared" si="30"/>
        <v>是</v>
      </c>
      <c r="G588" s="186" t="str">
        <f t="shared" si="31"/>
        <v>项</v>
      </c>
    </row>
    <row r="589" ht="36" customHeight="1" spans="1:7">
      <c r="A589" s="248" t="s">
        <v>2191</v>
      </c>
      <c r="B589" s="249" t="s">
        <v>580</v>
      </c>
      <c r="C589" s="253">
        <v>5</v>
      </c>
      <c r="D589" s="254">
        <v>1</v>
      </c>
      <c r="E589" s="252">
        <f t="shared" si="29"/>
        <v>-0.8</v>
      </c>
      <c r="F589" s="58" t="str">
        <f t="shared" si="30"/>
        <v>是</v>
      </c>
      <c r="G589" s="186" t="str">
        <f t="shared" si="31"/>
        <v>项</v>
      </c>
    </row>
    <row r="590" ht="36" customHeight="1" spans="1:7">
      <c r="A590" s="248" t="s">
        <v>2192</v>
      </c>
      <c r="B590" s="249" t="s">
        <v>581</v>
      </c>
      <c r="C590" s="253">
        <v>65</v>
      </c>
      <c r="D590" s="254">
        <v>65</v>
      </c>
      <c r="E590" s="252">
        <f t="shared" si="29"/>
        <v>0</v>
      </c>
      <c r="F590" s="58" t="str">
        <f t="shared" si="30"/>
        <v>是</v>
      </c>
      <c r="G590" s="186" t="str">
        <f t="shared" si="31"/>
        <v>项</v>
      </c>
    </row>
    <row r="591" ht="36" customHeight="1" spans="1:7">
      <c r="A591" s="248" t="s">
        <v>2193</v>
      </c>
      <c r="B591" s="249" t="s">
        <v>582</v>
      </c>
      <c r="C591" s="253">
        <v>0</v>
      </c>
      <c r="D591" s="254">
        <v>0</v>
      </c>
      <c r="E591" s="252" t="str">
        <f t="shared" si="29"/>
        <v/>
      </c>
      <c r="F591" s="58" t="str">
        <f t="shared" si="30"/>
        <v>否</v>
      </c>
      <c r="G591" s="186" t="str">
        <f t="shared" si="31"/>
        <v>项</v>
      </c>
    </row>
    <row r="592" ht="36" customHeight="1" spans="1:7">
      <c r="A592" s="248" t="s">
        <v>2194</v>
      </c>
      <c r="B592" s="249" t="s">
        <v>583</v>
      </c>
      <c r="C592" s="253">
        <v>378</v>
      </c>
      <c r="D592" s="254">
        <v>341</v>
      </c>
      <c r="E592" s="252">
        <f t="shared" si="29"/>
        <v>-0.0978835978835979</v>
      </c>
      <c r="F592" s="58" t="str">
        <f t="shared" si="30"/>
        <v>是</v>
      </c>
      <c r="G592" s="186" t="str">
        <f t="shared" si="31"/>
        <v>项</v>
      </c>
    </row>
    <row r="593" ht="36" customHeight="1" spans="1:7">
      <c r="A593" s="248" t="s">
        <v>2195</v>
      </c>
      <c r="B593" s="249" t="s">
        <v>584</v>
      </c>
      <c r="C593" s="250">
        <f>SUM(C594:C599)</f>
        <v>131</v>
      </c>
      <c r="D593" s="251">
        <f>SUM(D594:D599)</f>
        <v>71</v>
      </c>
      <c r="E593" s="252">
        <f t="shared" si="29"/>
        <v>-0.458015267175573</v>
      </c>
      <c r="F593" s="58" t="str">
        <f t="shared" si="30"/>
        <v>是</v>
      </c>
      <c r="G593" s="186" t="str">
        <f t="shared" si="31"/>
        <v>款</v>
      </c>
    </row>
    <row r="594" ht="36" customHeight="1" spans="1:7">
      <c r="A594" s="248" t="s">
        <v>2196</v>
      </c>
      <c r="B594" s="249" t="s">
        <v>585</v>
      </c>
      <c r="C594" s="253">
        <v>36</v>
      </c>
      <c r="D594" s="254">
        <v>29</v>
      </c>
      <c r="E594" s="252">
        <f t="shared" si="29"/>
        <v>-0.194444444444444</v>
      </c>
      <c r="F594" s="58" t="str">
        <f t="shared" si="30"/>
        <v>是</v>
      </c>
      <c r="G594" s="186" t="str">
        <f t="shared" si="31"/>
        <v>项</v>
      </c>
    </row>
    <row r="595" ht="36" customHeight="1" spans="1:7">
      <c r="A595" s="248" t="s">
        <v>2197</v>
      </c>
      <c r="B595" s="249" t="s">
        <v>586</v>
      </c>
      <c r="C595" s="253">
        <v>0</v>
      </c>
      <c r="D595" s="254">
        <v>0</v>
      </c>
      <c r="E595" s="252" t="str">
        <f t="shared" si="29"/>
        <v/>
      </c>
      <c r="F595" s="58" t="str">
        <f t="shared" si="30"/>
        <v>否</v>
      </c>
      <c r="G595" s="186" t="str">
        <f t="shared" si="31"/>
        <v>项</v>
      </c>
    </row>
    <row r="596" ht="36" customHeight="1" spans="1:7">
      <c r="A596" s="248" t="s">
        <v>2198</v>
      </c>
      <c r="B596" s="249" t="s">
        <v>587</v>
      </c>
      <c r="C596" s="253">
        <v>0</v>
      </c>
      <c r="D596" s="254">
        <v>0</v>
      </c>
      <c r="E596" s="252" t="str">
        <f t="shared" si="29"/>
        <v/>
      </c>
      <c r="F596" s="58" t="str">
        <f t="shared" si="30"/>
        <v>否</v>
      </c>
      <c r="G596" s="186" t="str">
        <f t="shared" si="31"/>
        <v>项</v>
      </c>
    </row>
    <row r="597" ht="36" customHeight="1" spans="1:7">
      <c r="A597" s="248" t="s">
        <v>2199</v>
      </c>
      <c r="B597" s="249" t="s">
        <v>588</v>
      </c>
      <c r="C597" s="253">
        <v>7</v>
      </c>
      <c r="D597" s="254">
        <v>0</v>
      </c>
      <c r="E597" s="252">
        <f t="shared" si="29"/>
        <v>-1</v>
      </c>
      <c r="F597" s="58" t="str">
        <f t="shared" si="30"/>
        <v>是</v>
      </c>
      <c r="G597" s="186" t="str">
        <f t="shared" si="31"/>
        <v>项</v>
      </c>
    </row>
    <row r="598" ht="36" customHeight="1" spans="1:7">
      <c r="A598" s="248" t="s">
        <v>2200</v>
      </c>
      <c r="B598" s="249" t="s">
        <v>589</v>
      </c>
      <c r="C598" s="253">
        <v>1</v>
      </c>
      <c r="D598" s="254">
        <v>0</v>
      </c>
      <c r="E598" s="252">
        <f t="shared" si="29"/>
        <v>-1</v>
      </c>
      <c r="F598" s="58" t="str">
        <f t="shared" si="30"/>
        <v>是</v>
      </c>
      <c r="G598" s="186" t="str">
        <f t="shared" si="31"/>
        <v>项</v>
      </c>
    </row>
    <row r="599" ht="36" customHeight="1" spans="1:7">
      <c r="A599" s="248" t="s">
        <v>2201</v>
      </c>
      <c r="B599" s="249" t="s">
        <v>590</v>
      </c>
      <c r="C599" s="253">
        <v>87</v>
      </c>
      <c r="D599" s="254">
        <v>42</v>
      </c>
      <c r="E599" s="252">
        <f t="shared" si="29"/>
        <v>-0.517241379310345</v>
      </c>
      <c r="F599" s="58" t="str">
        <f t="shared" si="30"/>
        <v>是</v>
      </c>
      <c r="G599" s="186" t="str">
        <f t="shared" si="31"/>
        <v>项</v>
      </c>
    </row>
    <row r="600" ht="36" customHeight="1" spans="1:7">
      <c r="A600" s="248" t="s">
        <v>2202</v>
      </c>
      <c r="B600" s="249" t="s">
        <v>591</v>
      </c>
      <c r="C600" s="250">
        <f>SUM(C601:C607)</f>
        <v>619</v>
      </c>
      <c r="D600" s="251">
        <f>SUM(D601:D607)</f>
        <v>354</v>
      </c>
      <c r="E600" s="252">
        <f t="shared" si="29"/>
        <v>-0.4281098546042</v>
      </c>
      <c r="F600" s="58" t="str">
        <f t="shared" si="30"/>
        <v>是</v>
      </c>
      <c r="G600" s="186" t="str">
        <f t="shared" si="31"/>
        <v>款</v>
      </c>
    </row>
    <row r="601" ht="36" customHeight="1" spans="1:7">
      <c r="A601" s="248" t="s">
        <v>2203</v>
      </c>
      <c r="B601" s="249" t="s">
        <v>592</v>
      </c>
      <c r="C601" s="253">
        <v>45</v>
      </c>
      <c r="D601" s="254">
        <v>45</v>
      </c>
      <c r="E601" s="252">
        <f t="shared" si="29"/>
        <v>0</v>
      </c>
      <c r="F601" s="58" t="str">
        <f t="shared" si="30"/>
        <v>是</v>
      </c>
      <c r="G601" s="186" t="str">
        <f t="shared" si="31"/>
        <v>项</v>
      </c>
    </row>
    <row r="602" ht="36" customHeight="1" spans="1:7">
      <c r="A602" s="248" t="s">
        <v>2204</v>
      </c>
      <c r="B602" s="249" t="s">
        <v>593</v>
      </c>
      <c r="C602" s="253">
        <v>132</v>
      </c>
      <c r="D602" s="254">
        <v>132</v>
      </c>
      <c r="E602" s="252">
        <f t="shared" si="29"/>
        <v>0</v>
      </c>
      <c r="F602" s="58" t="str">
        <f t="shared" si="30"/>
        <v>是</v>
      </c>
      <c r="G602" s="186" t="str">
        <f t="shared" si="31"/>
        <v>项</v>
      </c>
    </row>
    <row r="603" ht="36" customHeight="1" spans="1:7">
      <c r="A603" s="248" t="s">
        <v>2205</v>
      </c>
      <c r="B603" s="249" t="s">
        <v>594</v>
      </c>
      <c r="C603" s="253">
        <v>0</v>
      </c>
      <c r="D603" s="254">
        <v>0</v>
      </c>
      <c r="E603" s="252" t="str">
        <f t="shared" si="29"/>
        <v/>
      </c>
      <c r="F603" s="58" t="str">
        <f t="shared" si="30"/>
        <v>否</v>
      </c>
      <c r="G603" s="186" t="str">
        <f t="shared" si="31"/>
        <v>项</v>
      </c>
    </row>
    <row r="604" ht="36" customHeight="1" spans="1:7">
      <c r="A604" s="248" t="s">
        <v>2206</v>
      </c>
      <c r="B604" s="249" t="s">
        <v>595</v>
      </c>
      <c r="C604" s="253">
        <v>442</v>
      </c>
      <c r="D604" s="254">
        <v>177</v>
      </c>
      <c r="E604" s="252">
        <f t="shared" si="29"/>
        <v>-0.599547511312217</v>
      </c>
      <c r="F604" s="58" t="str">
        <f t="shared" si="30"/>
        <v>是</v>
      </c>
      <c r="G604" s="186" t="str">
        <f t="shared" si="31"/>
        <v>项</v>
      </c>
    </row>
    <row r="605" ht="36" customHeight="1" spans="1:7">
      <c r="A605" s="248" t="s">
        <v>2207</v>
      </c>
      <c r="B605" s="249" t="s">
        <v>596</v>
      </c>
      <c r="C605" s="253">
        <v>0</v>
      </c>
      <c r="D605" s="254">
        <v>0</v>
      </c>
      <c r="E605" s="252" t="str">
        <f t="shared" si="29"/>
        <v/>
      </c>
      <c r="F605" s="58" t="str">
        <f t="shared" si="30"/>
        <v>否</v>
      </c>
      <c r="G605" s="186" t="str">
        <f t="shared" si="31"/>
        <v>项</v>
      </c>
    </row>
    <row r="606" ht="36" customHeight="1" spans="1:7">
      <c r="A606" s="248" t="s">
        <v>2208</v>
      </c>
      <c r="B606" s="249" t="s">
        <v>597</v>
      </c>
      <c r="C606" s="253">
        <v>0</v>
      </c>
      <c r="D606" s="254">
        <v>0</v>
      </c>
      <c r="E606" s="252" t="str">
        <f t="shared" si="29"/>
        <v/>
      </c>
      <c r="F606" s="58" t="str">
        <f t="shared" si="30"/>
        <v>否</v>
      </c>
      <c r="G606" s="186" t="str">
        <f t="shared" si="31"/>
        <v>项</v>
      </c>
    </row>
    <row r="607" ht="36" customHeight="1" spans="1:7">
      <c r="A607" s="248" t="s">
        <v>2209</v>
      </c>
      <c r="B607" s="249" t="s">
        <v>598</v>
      </c>
      <c r="C607" s="253">
        <v>0</v>
      </c>
      <c r="D607" s="254">
        <v>0</v>
      </c>
      <c r="E607" s="252" t="str">
        <f t="shared" si="29"/>
        <v/>
      </c>
      <c r="F607" s="58" t="str">
        <f t="shared" si="30"/>
        <v>否</v>
      </c>
      <c r="G607" s="186" t="str">
        <f t="shared" si="31"/>
        <v>项</v>
      </c>
    </row>
    <row r="608" ht="36" customHeight="1" spans="1:7">
      <c r="A608" s="248" t="s">
        <v>2210</v>
      </c>
      <c r="B608" s="249" t="s">
        <v>599</v>
      </c>
      <c r="C608" s="250">
        <f>SUM(C609:C616)</f>
        <v>442</v>
      </c>
      <c r="D608" s="251">
        <f>SUM(D609:D616)</f>
        <v>370</v>
      </c>
      <c r="E608" s="252">
        <f t="shared" si="29"/>
        <v>-0.16289592760181</v>
      </c>
      <c r="F608" s="58" t="str">
        <f t="shared" si="30"/>
        <v>是</v>
      </c>
      <c r="G608" s="186" t="str">
        <f t="shared" si="31"/>
        <v>款</v>
      </c>
    </row>
    <row r="609" ht="36" customHeight="1" spans="1:7">
      <c r="A609" s="248" t="s">
        <v>2211</v>
      </c>
      <c r="B609" s="249" t="s">
        <v>179</v>
      </c>
      <c r="C609" s="253">
        <v>103</v>
      </c>
      <c r="D609" s="254">
        <v>95</v>
      </c>
      <c r="E609" s="252">
        <f t="shared" si="29"/>
        <v>-0.0776699029126213</v>
      </c>
      <c r="F609" s="58" t="str">
        <f t="shared" si="30"/>
        <v>是</v>
      </c>
      <c r="G609" s="186" t="str">
        <f t="shared" si="31"/>
        <v>项</v>
      </c>
    </row>
    <row r="610" ht="36" customHeight="1" spans="1:7">
      <c r="A610" s="248" t="s">
        <v>2212</v>
      </c>
      <c r="B610" s="249" t="s">
        <v>180</v>
      </c>
      <c r="C610" s="253">
        <v>33</v>
      </c>
      <c r="D610" s="254">
        <v>18</v>
      </c>
      <c r="E610" s="252">
        <f t="shared" si="29"/>
        <v>-0.454545454545455</v>
      </c>
      <c r="F610" s="58" t="str">
        <f t="shared" si="30"/>
        <v>是</v>
      </c>
      <c r="G610" s="186" t="str">
        <f t="shared" si="31"/>
        <v>项</v>
      </c>
    </row>
    <row r="611" ht="36" customHeight="1" spans="1:7">
      <c r="A611" s="248" t="s">
        <v>2213</v>
      </c>
      <c r="B611" s="249" t="s">
        <v>181</v>
      </c>
      <c r="C611" s="253">
        <v>0</v>
      </c>
      <c r="D611" s="254">
        <v>0</v>
      </c>
      <c r="E611" s="252" t="str">
        <f t="shared" si="29"/>
        <v/>
      </c>
      <c r="F611" s="58" t="str">
        <f t="shared" si="30"/>
        <v>否</v>
      </c>
      <c r="G611" s="186" t="str">
        <f t="shared" si="31"/>
        <v>项</v>
      </c>
    </row>
    <row r="612" ht="36" customHeight="1" spans="1:7">
      <c r="A612" s="248" t="s">
        <v>2214</v>
      </c>
      <c r="B612" s="249" t="s">
        <v>600</v>
      </c>
      <c r="C612" s="253">
        <v>30</v>
      </c>
      <c r="D612" s="254">
        <v>9</v>
      </c>
      <c r="E612" s="252">
        <f t="shared" si="29"/>
        <v>-0.7</v>
      </c>
      <c r="F612" s="58" t="str">
        <f t="shared" si="30"/>
        <v>是</v>
      </c>
      <c r="G612" s="186" t="str">
        <f t="shared" si="31"/>
        <v>项</v>
      </c>
    </row>
    <row r="613" ht="36" customHeight="1" spans="1:7">
      <c r="A613" s="248" t="s">
        <v>2215</v>
      </c>
      <c r="B613" s="249" t="s">
        <v>601</v>
      </c>
      <c r="C613" s="253">
        <v>56</v>
      </c>
      <c r="D613" s="254">
        <v>34</v>
      </c>
      <c r="E613" s="252">
        <f t="shared" si="29"/>
        <v>-0.392857142857143</v>
      </c>
      <c r="F613" s="58" t="str">
        <f t="shared" si="30"/>
        <v>是</v>
      </c>
      <c r="G613" s="186" t="str">
        <f t="shared" si="31"/>
        <v>项</v>
      </c>
    </row>
    <row r="614" ht="36" customHeight="1" spans="1:7">
      <c r="A614" s="248" t="s">
        <v>2216</v>
      </c>
      <c r="B614" s="249" t="s">
        <v>602</v>
      </c>
      <c r="C614" s="253">
        <v>0</v>
      </c>
      <c r="D614" s="254">
        <v>0</v>
      </c>
      <c r="E614" s="252" t="str">
        <f t="shared" si="29"/>
        <v/>
      </c>
      <c r="F614" s="58" t="str">
        <f t="shared" si="30"/>
        <v>否</v>
      </c>
      <c r="G614" s="186" t="str">
        <f t="shared" si="31"/>
        <v>项</v>
      </c>
    </row>
    <row r="615" ht="36" customHeight="1" spans="1:7">
      <c r="A615" s="248" t="s">
        <v>2217</v>
      </c>
      <c r="B615" s="249" t="s">
        <v>603</v>
      </c>
      <c r="C615" s="253">
        <v>208</v>
      </c>
      <c r="D615" s="254">
        <v>208</v>
      </c>
      <c r="E615" s="252">
        <f t="shared" si="29"/>
        <v>0</v>
      </c>
      <c r="F615" s="58" t="str">
        <f t="shared" si="30"/>
        <v>是</v>
      </c>
      <c r="G615" s="186" t="str">
        <f t="shared" si="31"/>
        <v>项</v>
      </c>
    </row>
    <row r="616" ht="36" customHeight="1" spans="1:7">
      <c r="A616" s="248" t="s">
        <v>2218</v>
      </c>
      <c r="B616" s="249" t="s">
        <v>604</v>
      </c>
      <c r="C616" s="253">
        <v>12</v>
      </c>
      <c r="D616" s="254">
        <v>6</v>
      </c>
      <c r="E616" s="252">
        <f t="shared" si="29"/>
        <v>-0.5</v>
      </c>
      <c r="F616" s="58" t="str">
        <f t="shared" si="30"/>
        <v>是</v>
      </c>
      <c r="G616" s="186" t="str">
        <f t="shared" si="31"/>
        <v>项</v>
      </c>
    </row>
    <row r="617" ht="36" customHeight="1" spans="1:7">
      <c r="A617" s="248" t="s">
        <v>2219</v>
      </c>
      <c r="B617" s="249" t="s">
        <v>605</v>
      </c>
      <c r="C617" s="250">
        <f>SUM(C618:C621)</f>
        <v>64</v>
      </c>
      <c r="D617" s="251">
        <f>SUM(D618:D621)</f>
        <v>46</v>
      </c>
      <c r="E617" s="252">
        <f t="shared" si="29"/>
        <v>-0.28125</v>
      </c>
      <c r="F617" s="58" t="str">
        <f t="shared" si="30"/>
        <v>是</v>
      </c>
      <c r="G617" s="186" t="str">
        <f t="shared" si="31"/>
        <v>款</v>
      </c>
    </row>
    <row r="618" ht="36" customHeight="1" spans="1:7">
      <c r="A618" s="248" t="s">
        <v>2220</v>
      </c>
      <c r="B618" s="249" t="s">
        <v>179</v>
      </c>
      <c r="C618" s="253">
        <v>48</v>
      </c>
      <c r="D618" s="254">
        <v>44</v>
      </c>
      <c r="E618" s="252">
        <f t="shared" si="29"/>
        <v>-0.0833333333333334</v>
      </c>
      <c r="F618" s="58" t="str">
        <f t="shared" si="30"/>
        <v>是</v>
      </c>
      <c r="G618" s="186" t="str">
        <f t="shared" si="31"/>
        <v>项</v>
      </c>
    </row>
    <row r="619" ht="36" customHeight="1" spans="1:7">
      <c r="A619" s="248" t="s">
        <v>2221</v>
      </c>
      <c r="B619" s="249" t="s">
        <v>180</v>
      </c>
      <c r="C619" s="253">
        <v>16</v>
      </c>
      <c r="D619" s="254">
        <v>2</v>
      </c>
      <c r="E619" s="252">
        <f t="shared" si="29"/>
        <v>-0.875</v>
      </c>
      <c r="F619" s="58" t="str">
        <f t="shared" si="30"/>
        <v>是</v>
      </c>
      <c r="G619" s="186" t="str">
        <f t="shared" si="31"/>
        <v>项</v>
      </c>
    </row>
    <row r="620" ht="36" customHeight="1" spans="1:7">
      <c r="A620" s="248" t="s">
        <v>2222</v>
      </c>
      <c r="B620" s="249" t="s">
        <v>181</v>
      </c>
      <c r="C620" s="250">
        <v>0</v>
      </c>
      <c r="D620" s="254">
        <v>0</v>
      </c>
      <c r="E620" s="252" t="str">
        <f t="shared" si="29"/>
        <v/>
      </c>
      <c r="F620" s="58" t="str">
        <f t="shared" si="30"/>
        <v>否</v>
      </c>
      <c r="G620" s="186" t="str">
        <f t="shared" si="31"/>
        <v>项</v>
      </c>
    </row>
    <row r="621" ht="36" customHeight="1" spans="1:7">
      <c r="A621" s="248" t="s">
        <v>2223</v>
      </c>
      <c r="B621" s="249" t="s">
        <v>606</v>
      </c>
      <c r="C621" s="250">
        <v>0</v>
      </c>
      <c r="D621" s="254">
        <v>0</v>
      </c>
      <c r="E621" s="252" t="str">
        <f t="shared" si="29"/>
        <v/>
      </c>
      <c r="F621" s="58" t="str">
        <f t="shared" si="30"/>
        <v>否</v>
      </c>
      <c r="G621" s="186" t="str">
        <f t="shared" si="31"/>
        <v>项</v>
      </c>
    </row>
    <row r="622" ht="36" customHeight="1" spans="1:7">
      <c r="A622" s="248" t="s">
        <v>2224</v>
      </c>
      <c r="B622" s="249" t="s">
        <v>607</v>
      </c>
      <c r="C622" s="250">
        <f>SUM(C623:C624)</f>
        <v>2323</v>
      </c>
      <c r="D622" s="251">
        <f>SUM(D623:D624)</f>
        <v>2552</v>
      </c>
      <c r="E622" s="252">
        <f t="shared" si="29"/>
        <v>0.0985794231597072</v>
      </c>
      <c r="F622" s="58" t="str">
        <f t="shared" si="30"/>
        <v>是</v>
      </c>
      <c r="G622" s="186" t="str">
        <f t="shared" si="31"/>
        <v>款</v>
      </c>
    </row>
    <row r="623" ht="36" customHeight="1" spans="1:7">
      <c r="A623" s="248" t="s">
        <v>2225</v>
      </c>
      <c r="B623" s="249" t="s">
        <v>608</v>
      </c>
      <c r="C623" s="253">
        <v>630</v>
      </c>
      <c r="D623" s="254">
        <v>630</v>
      </c>
      <c r="E623" s="252">
        <f t="shared" si="29"/>
        <v>0</v>
      </c>
      <c r="F623" s="58" t="str">
        <f t="shared" si="30"/>
        <v>是</v>
      </c>
      <c r="G623" s="186" t="str">
        <f t="shared" si="31"/>
        <v>项</v>
      </c>
    </row>
    <row r="624" ht="36" customHeight="1" spans="1:7">
      <c r="A624" s="248" t="s">
        <v>2226</v>
      </c>
      <c r="B624" s="249" t="s">
        <v>609</v>
      </c>
      <c r="C624" s="253">
        <v>1693</v>
      </c>
      <c r="D624" s="254">
        <v>1922</v>
      </c>
      <c r="E624" s="252">
        <f t="shared" si="29"/>
        <v>0.135262847017129</v>
      </c>
      <c r="F624" s="58" t="str">
        <f t="shared" si="30"/>
        <v>是</v>
      </c>
      <c r="G624" s="186" t="str">
        <f t="shared" si="31"/>
        <v>项</v>
      </c>
    </row>
    <row r="625" ht="36" customHeight="1" spans="1:7">
      <c r="A625" s="248" t="s">
        <v>2227</v>
      </c>
      <c r="B625" s="249" t="s">
        <v>610</v>
      </c>
      <c r="C625" s="250">
        <f>SUM(C626:C627)</f>
        <v>152</v>
      </c>
      <c r="D625" s="251">
        <f>SUM(D626:D627)</f>
        <v>99</v>
      </c>
      <c r="E625" s="252">
        <f t="shared" si="29"/>
        <v>-0.348684210526316</v>
      </c>
      <c r="F625" s="58" t="str">
        <f t="shared" si="30"/>
        <v>是</v>
      </c>
      <c r="G625" s="186" t="str">
        <f t="shared" si="31"/>
        <v>款</v>
      </c>
    </row>
    <row r="626" ht="36" customHeight="1" spans="1:7">
      <c r="A626" s="248" t="s">
        <v>2228</v>
      </c>
      <c r="B626" s="249" t="s">
        <v>611</v>
      </c>
      <c r="C626" s="253">
        <v>137</v>
      </c>
      <c r="D626" s="254">
        <v>84</v>
      </c>
      <c r="E626" s="252">
        <f t="shared" si="29"/>
        <v>-0.386861313868613</v>
      </c>
      <c r="F626" s="58" t="str">
        <f t="shared" si="30"/>
        <v>是</v>
      </c>
      <c r="G626" s="186" t="str">
        <f t="shared" si="31"/>
        <v>项</v>
      </c>
    </row>
    <row r="627" ht="36" customHeight="1" spans="1:7">
      <c r="A627" s="248" t="s">
        <v>2229</v>
      </c>
      <c r="B627" s="249" t="s">
        <v>612</v>
      </c>
      <c r="C627" s="253">
        <v>15</v>
      </c>
      <c r="D627" s="254">
        <v>15</v>
      </c>
      <c r="E627" s="252">
        <f t="shared" si="29"/>
        <v>0</v>
      </c>
      <c r="F627" s="58" t="str">
        <f t="shared" si="30"/>
        <v>是</v>
      </c>
      <c r="G627" s="186" t="str">
        <f t="shared" si="31"/>
        <v>项</v>
      </c>
    </row>
    <row r="628" ht="36" customHeight="1" spans="1:7">
      <c r="A628" s="248" t="s">
        <v>2230</v>
      </c>
      <c r="B628" s="249" t="s">
        <v>613</v>
      </c>
      <c r="C628" s="250">
        <f>SUM(C629:C630)</f>
        <v>1305</v>
      </c>
      <c r="D628" s="251">
        <f>SUM(D629:D630)</f>
        <v>1305</v>
      </c>
      <c r="E628" s="252">
        <f t="shared" si="29"/>
        <v>0</v>
      </c>
      <c r="F628" s="58" t="str">
        <f t="shared" si="30"/>
        <v>是</v>
      </c>
      <c r="G628" s="186" t="str">
        <f t="shared" si="31"/>
        <v>款</v>
      </c>
    </row>
    <row r="629" ht="36" customHeight="1" spans="1:7">
      <c r="A629" s="248" t="s">
        <v>2231</v>
      </c>
      <c r="B629" s="249" t="s">
        <v>614</v>
      </c>
      <c r="C629" s="253">
        <v>698</v>
      </c>
      <c r="D629" s="254">
        <v>698</v>
      </c>
      <c r="E629" s="252">
        <f t="shared" si="29"/>
        <v>0</v>
      </c>
      <c r="F629" s="58" t="str">
        <f t="shared" si="30"/>
        <v>是</v>
      </c>
      <c r="G629" s="186" t="str">
        <f t="shared" si="31"/>
        <v>项</v>
      </c>
    </row>
    <row r="630" ht="36" customHeight="1" spans="1:7">
      <c r="A630" s="248" t="s">
        <v>2232</v>
      </c>
      <c r="B630" s="249" t="s">
        <v>615</v>
      </c>
      <c r="C630" s="253">
        <v>607</v>
      </c>
      <c r="D630" s="254">
        <v>607</v>
      </c>
      <c r="E630" s="252">
        <f t="shared" si="29"/>
        <v>0</v>
      </c>
      <c r="F630" s="58" t="str">
        <f t="shared" si="30"/>
        <v>是</v>
      </c>
      <c r="G630" s="186" t="str">
        <f t="shared" si="31"/>
        <v>项</v>
      </c>
    </row>
    <row r="631" ht="36" customHeight="1" spans="1:7">
      <c r="A631" s="248" t="s">
        <v>2233</v>
      </c>
      <c r="B631" s="249" t="s">
        <v>616</v>
      </c>
      <c r="C631" s="250">
        <f>SUM(C632:C633)</f>
        <v>0</v>
      </c>
      <c r="D631" s="251">
        <f>SUM(D632:D633)</f>
        <v>0</v>
      </c>
      <c r="E631" s="252" t="str">
        <f t="shared" si="29"/>
        <v/>
      </c>
      <c r="F631" s="58" t="str">
        <f t="shared" si="30"/>
        <v>否</v>
      </c>
      <c r="G631" s="186" t="str">
        <f t="shared" si="31"/>
        <v>款</v>
      </c>
    </row>
    <row r="632" ht="36" customHeight="1" spans="1:7">
      <c r="A632" s="248" t="s">
        <v>2234</v>
      </c>
      <c r="B632" s="249" t="s">
        <v>617</v>
      </c>
      <c r="C632" s="250">
        <v>0</v>
      </c>
      <c r="D632" s="251">
        <v>0</v>
      </c>
      <c r="E632" s="252" t="str">
        <f t="shared" si="29"/>
        <v/>
      </c>
      <c r="F632" s="58" t="str">
        <f t="shared" si="30"/>
        <v>否</v>
      </c>
      <c r="G632" s="186" t="str">
        <f t="shared" si="31"/>
        <v>项</v>
      </c>
    </row>
    <row r="633" ht="36" customHeight="1" spans="1:7">
      <c r="A633" s="248" t="s">
        <v>2235</v>
      </c>
      <c r="B633" s="249" t="s">
        <v>618</v>
      </c>
      <c r="C633" s="250">
        <v>0</v>
      </c>
      <c r="D633" s="251">
        <v>0</v>
      </c>
      <c r="E633" s="252" t="str">
        <f t="shared" si="29"/>
        <v/>
      </c>
      <c r="F633" s="58" t="str">
        <f t="shared" si="30"/>
        <v>否</v>
      </c>
      <c r="G633" s="186" t="str">
        <f t="shared" si="31"/>
        <v>项</v>
      </c>
    </row>
    <row r="634" ht="36" customHeight="1" spans="1:7">
      <c r="A634" s="248" t="s">
        <v>2236</v>
      </c>
      <c r="B634" s="249" t="s">
        <v>619</v>
      </c>
      <c r="C634" s="250">
        <f>SUM(C635:C636)</f>
        <v>427</v>
      </c>
      <c r="D634" s="251">
        <f>SUM(D635:D636)</f>
        <v>339</v>
      </c>
      <c r="E634" s="252">
        <f t="shared" si="29"/>
        <v>-0.206088992974239</v>
      </c>
      <c r="F634" s="58" t="str">
        <f t="shared" si="30"/>
        <v>是</v>
      </c>
      <c r="G634" s="186" t="str">
        <f t="shared" si="31"/>
        <v>款</v>
      </c>
    </row>
    <row r="635" ht="36" customHeight="1" spans="1:7">
      <c r="A635" s="248" t="s">
        <v>2237</v>
      </c>
      <c r="B635" s="249" t="s">
        <v>620</v>
      </c>
      <c r="C635" s="250">
        <v>0</v>
      </c>
      <c r="D635" s="254">
        <v>0</v>
      </c>
      <c r="E635" s="252" t="str">
        <f t="shared" si="29"/>
        <v/>
      </c>
      <c r="F635" s="58" t="str">
        <f t="shared" si="30"/>
        <v>否</v>
      </c>
      <c r="G635" s="186" t="str">
        <f t="shared" si="31"/>
        <v>项</v>
      </c>
    </row>
    <row r="636" ht="36" customHeight="1" spans="1:7">
      <c r="A636" s="248" t="s">
        <v>2238</v>
      </c>
      <c r="B636" s="249" t="s">
        <v>621</v>
      </c>
      <c r="C636" s="253">
        <v>427</v>
      </c>
      <c r="D636" s="254">
        <v>339</v>
      </c>
      <c r="E636" s="252">
        <f t="shared" si="29"/>
        <v>-0.206088992974239</v>
      </c>
      <c r="F636" s="58" t="str">
        <f t="shared" si="30"/>
        <v>是</v>
      </c>
      <c r="G636" s="186" t="str">
        <f t="shared" si="31"/>
        <v>项</v>
      </c>
    </row>
    <row r="637" ht="36" customHeight="1" spans="1:7">
      <c r="A637" s="248" t="s">
        <v>2239</v>
      </c>
      <c r="B637" s="249" t="s">
        <v>622</v>
      </c>
      <c r="C637" s="250">
        <f>SUM(C638:C640)</f>
        <v>2297</v>
      </c>
      <c r="D637" s="251">
        <f>SUM(D638:D640)</f>
        <v>2192</v>
      </c>
      <c r="E637" s="252">
        <f t="shared" si="29"/>
        <v>-0.0457117979973879</v>
      </c>
      <c r="F637" s="58" t="str">
        <f t="shared" si="30"/>
        <v>是</v>
      </c>
      <c r="G637" s="186" t="str">
        <f t="shared" si="31"/>
        <v>款</v>
      </c>
    </row>
    <row r="638" ht="36" customHeight="1" spans="1:7">
      <c r="A638" s="248" t="s">
        <v>2240</v>
      </c>
      <c r="B638" s="249" t="s">
        <v>623</v>
      </c>
      <c r="C638" s="250">
        <v>0</v>
      </c>
      <c r="D638" s="254">
        <v>0</v>
      </c>
      <c r="E638" s="252" t="str">
        <f t="shared" si="29"/>
        <v/>
      </c>
      <c r="F638" s="58" t="str">
        <f t="shared" si="30"/>
        <v>否</v>
      </c>
      <c r="G638" s="186" t="str">
        <f t="shared" si="31"/>
        <v>项</v>
      </c>
    </row>
    <row r="639" ht="36" customHeight="1" spans="1:7">
      <c r="A639" s="248" t="s">
        <v>2241</v>
      </c>
      <c r="B639" s="249" t="s">
        <v>624</v>
      </c>
      <c r="C639" s="253">
        <v>2297</v>
      </c>
      <c r="D639" s="254">
        <v>2192</v>
      </c>
      <c r="E639" s="252">
        <f t="shared" si="29"/>
        <v>-0.0457117979973879</v>
      </c>
      <c r="F639" s="58" t="str">
        <f t="shared" si="30"/>
        <v>是</v>
      </c>
      <c r="G639" s="186" t="str">
        <f t="shared" si="31"/>
        <v>项</v>
      </c>
    </row>
    <row r="640" ht="36" customHeight="1" spans="1:7">
      <c r="A640" s="248" t="s">
        <v>2242</v>
      </c>
      <c r="B640" s="249" t="s">
        <v>625</v>
      </c>
      <c r="C640" s="250">
        <v>0</v>
      </c>
      <c r="D640" s="254">
        <v>0</v>
      </c>
      <c r="E640" s="252" t="str">
        <f t="shared" si="29"/>
        <v/>
      </c>
      <c r="F640" s="58" t="str">
        <f t="shared" si="30"/>
        <v>否</v>
      </c>
      <c r="G640" s="186" t="str">
        <f t="shared" si="31"/>
        <v>项</v>
      </c>
    </row>
    <row r="641" ht="36" customHeight="1" spans="1:7">
      <c r="A641" s="248" t="s">
        <v>2243</v>
      </c>
      <c r="B641" s="249" t="s">
        <v>626</v>
      </c>
      <c r="C641" s="250">
        <f>SUM(C642:C645)</f>
        <v>0</v>
      </c>
      <c r="D641" s="251">
        <f>SUM(D642:D645)</f>
        <v>0</v>
      </c>
      <c r="E641" s="252" t="str">
        <f t="shared" si="29"/>
        <v/>
      </c>
      <c r="F641" s="58" t="str">
        <f t="shared" si="30"/>
        <v>否</v>
      </c>
      <c r="G641" s="186" t="str">
        <f t="shared" si="31"/>
        <v>款</v>
      </c>
    </row>
    <row r="642" ht="36" customHeight="1" spans="1:7">
      <c r="A642" s="248" t="s">
        <v>2244</v>
      </c>
      <c r="B642" s="249" t="s">
        <v>627</v>
      </c>
      <c r="C642" s="250">
        <v>0</v>
      </c>
      <c r="D642" s="251">
        <v>0</v>
      </c>
      <c r="E642" s="252" t="str">
        <f t="shared" si="29"/>
        <v/>
      </c>
      <c r="F642" s="58" t="str">
        <f t="shared" si="30"/>
        <v>否</v>
      </c>
      <c r="G642" s="186" t="str">
        <f t="shared" si="31"/>
        <v>项</v>
      </c>
    </row>
    <row r="643" ht="36" customHeight="1" spans="1:7">
      <c r="A643" s="248" t="s">
        <v>2245</v>
      </c>
      <c r="B643" s="249" t="s">
        <v>628</v>
      </c>
      <c r="C643" s="250">
        <v>0</v>
      </c>
      <c r="D643" s="251">
        <v>0</v>
      </c>
      <c r="E643" s="252" t="str">
        <f t="shared" si="29"/>
        <v/>
      </c>
      <c r="F643" s="58" t="str">
        <f t="shared" si="30"/>
        <v>否</v>
      </c>
      <c r="G643" s="186" t="str">
        <f t="shared" si="31"/>
        <v>项</v>
      </c>
    </row>
    <row r="644" ht="36" customHeight="1" spans="1:7">
      <c r="A644" s="248" t="s">
        <v>2246</v>
      </c>
      <c r="B644" s="249" t="s">
        <v>629</v>
      </c>
      <c r="C644" s="250">
        <v>0</v>
      </c>
      <c r="D644" s="251">
        <v>0</v>
      </c>
      <c r="E644" s="252" t="str">
        <f t="shared" ref="E644:E707" si="32">IF(C644&lt;&gt;0,D644/C644-1,"")</f>
        <v/>
      </c>
      <c r="F644" s="58" t="str">
        <f t="shared" ref="F644:F707" si="33">IF(LEN(A644)=3,"是",IF(B644&lt;&gt;"",IF(SUM(C644:D644)&lt;&gt;0,"是","否"),"是"))</f>
        <v>否</v>
      </c>
      <c r="G644" s="186" t="str">
        <f t="shared" ref="G644:G707" si="34">IF(LEN(A644)=3,"类",IF(LEN(A644)=5,"款","项"))</f>
        <v>项</v>
      </c>
    </row>
    <row r="645" ht="36" customHeight="1" spans="1:7">
      <c r="A645" s="248" t="s">
        <v>2247</v>
      </c>
      <c r="B645" s="249" t="s">
        <v>630</v>
      </c>
      <c r="C645" s="250">
        <v>0</v>
      </c>
      <c r="D645" s="251">
        <v>0</v>
      </c>
      <c r="E645" s="252" t="str">
        <f t="shared" si="32"/>
        <v/>
      </c>
      <c r="F645" s="58" t="str">
        <f t="shared" si="33"/>
        <v>否</v>
      </c>
      <c r="G645" s="186" t="str">
        <f t="shared" si="34"/>
        <v>项</v>
      </c>
    </row>
    <row r="646" ht="36" customHeight="1" spans="1:7">
      <c r="A646" s="248" t="s">
        <v>2248</v>
      </c>
      <c r="B646" s="249" t="s">
        <v>631</v>
      </c>
      <c r="C646" s="250">
        <f>SUM(C647:C653)</f>
        <v>128</v>
      </c>
      <c r="D646" s="251">
        <f>SUM(D647:D653)</f>
        <v>76</v>
      </c>
      <c r="E646" s="252">
        <f t="shared" si="32"/>
        <v>-0.40625</v>
      </c>
      <c r="F646" s="58" t="str">
        <f t="shared" si="33"/>
        <v>是</v>
      </c>
      <c r="G646" s="186" t="str">
        <f t="shared" si="34"/>
        <v>款</v>
      </c>
    </row>
    <row r="647" ht="36" customHeight="1" spans="1:7">
      <c r="A647" s="248" t="s">
        <v>2249</v>
      </c>
      <c r="B647" s="249" t="s">
        <v>179</v>
      </c>
      <c r="C647" s="253">
        <v>99</v>
      </c>
      <c r="D647" s="254">
        <v>70</v>
      </c>
      <c r="E647" s="252">
        <f t="shared" si="32"/>
        <v>-0.292929292929293</v>
      </c>
      <c r="F647" s="58" t="str">
        <f t="shared" si="33"/>
        <v>是</v>
      </c>
      <c r="G647" s="186" t="str">
        <f t="shared" si="34"/>
        <v>项</v>
      </c>
    </row>
    <row r="648" ht="36" customHeight="1" spans="1:7">
      <c r="A648" s="248" t="s">
        <v>2250</v>
      </c>
      <c r="B648" s="249" t="s">
        <v>180</v>
      </c>
      <c r="C648" s="253">
        <v>16</v>
      </c>
      <c r="D648" s="254">
        <v>6</v>
      </c>
      <c r="E648" s="252">
        <f t="shared" si="32"/>
        <v>-0.625</v>
      </c>
      <c r="F648" s="58" t="str">
        <f t="shared" si="33"/>
        <v>是</v>
      </c>
      <c r="G648" s="186" t="str">
        <f t="shared" si="34"/>
        <v>项</v>
      </c>
    </row>
    <row r="649" ht="36" customHeight="1" spans="1:7">
      <c r="A649" s="248" t="s">
        <v>2251</v>
      </c>
      <c r="B649" s="249" t="s">
        <v>181</v>
      </c>
      <c r="C649" s="253">
        <v>0</v>
      </c>
      <c r="D649" s="254">
        <v>0</v>
      </c>
      <c r="E649" s="252" t="str">
        <f t="shared" si="32"/>
        <v/>
      </c>
      <c r="F649" s="58" t="str">
        <f t="shared" si="33"/>
        <v>否</v>
      </c>
      <c r="G649" s="186" t="str">
        <f t="shared" si="34"/>
        <v>项</v>
      </c>
    </row>
    <row r="650" ht="36" customHeight="1" spans="1:7">
      <c r="A650" s="248" t="s">
        <v>2252</v>
      </c>
      <c r="B650" s="249" t="s">
        <v>632</v>
      </c>
      <c r="C650" s="253">
        <v>0</v>
      </c>
      <c r="D650" s="254">
        <v>0</v>
      </c>
      <c r="E650" s="252" t="str">
        <f t="shared" si="32"/>
        <v/>
      </c>
      <c r="F650" s="58" t="str">
        <f t="shared" si="33"/>
        <v>否</v>
      </c>
      <c r="G650" s="186" t="str">
        <f t="shared" si="34"/>
        <v>项</v>
      </c>
    </row>
    <row r="651" ht="36" customHeight="1" spans="1:7">
      <c r="A651" s="248" t="s">
        <v>2253</v>
      </c>
      <c r="B651" s="249" t="s">
        <v>633</v>
      </c>
      <c r="C651" s="253">
        <v>0</v>
      </c>
      <c r="D651" s="254">
        <v>0</v>
      </c>
      <c r="E651" s="252" t="str">
        <f t="shared" si="32"/>
        <v/>
      </c>
      <c r="F651" s="58" t="str">
        <f t="shared" si="33"/>
        <v>否</v>
      </c>
      <c r="G651" s="186" t="str">
        <f t="shared" si="34"/>
        <v>项</v>
      </c>
    </row>
    <row r="652" ht="36" customHeight="1" spans="1:7">
      <c r="A652" s="248" t="s">
        <v>2254</v>
      </c>
      <c r="B652" s="249" t="s">
        <v>188</v>
      </c>
      <c r="C652" s="253">
        <v>11</v>
      </c>
      <c r="D652" s="254">
        <v>0</v>
      </c>
      <c r="E652" s="252">
        <f t="shared" si="32"/>
        <v>-1</v>
      </c>
      <c r="F652" s="58" t="str">
        <f t="shared" si="33"/>
        <v>是</v>
      </c>
      <c r="G652" s="186" t="str">
        <f t="shared" si="34"/>
        <v>项</v>
      </c>
    </row>
    <row r="653" ht="36" customHeight="1" spans="1:7">
      <c r="A653" s="248" t="s">
        <v>2255</v>
      </c>
      <c r="B653" s="249" t="s">
        <v>634</v>
      </c>
      <c r="C653" s="253">
        <v>2</v>
      </c>
      <c r="D653" s="254">
        <v>0</v>
      </c>
      <c r="E653" s="252">
        <f t="shared" si="32"/>
        <v>-1</v>
      </c>
      <c r="F653" s="58" t="str">
        <f t="shared" si="33"/>
        <v>是</v>
      </c>
      <c r="G653" s="186" t="str">
        <f t="shared" si="34"/>
        <v>项</v>
      </c>
    </row>
    <row r="654" ht="36" customHeight="1" spans="1:7">
      <c r="A654" s="248" t="s">
        <v>2256</v>
      </c>
      <c r="B654" s="249" t="s">
        <v>635</v>
      </c>
      <c r="C654" s="250">
        <f>SUM(C655:C656)</f>
        <v>30</v>
      </c>
      <c r="D654" s="251">
        <f>SUM(D655:D656)</f>
        <v>30</v>
      </c>
      <c r="E654" s="252">
        <f t="shared" si="32"/>
        <v>0</v>
      </c>
      <c r="F654" s="58" t="str">
        <f t="shared" si="33"/>
        <v>是</v>
      </c>
      <c r="G654" s="186" t="str">
        <f t="shared" si="34"/>
        <v>款</v>
      </c>
    </row>
    <row r="655" ht="36" customHeight="1" spans="1:7">
      <c r="A655" s="248" t="s">
        <v>2257</v>
      </c>
      <c r="B655" s="249" t="s">
        <v>636</v>
      </c>
      <c r="C655" s="253">
        <v>30</v>
      </c>
      <c r="D655" s="254">
        <v>30</v>
      </c>
      <c r="E655" s="252">
        <f t="shared" si="32"/>
        <v>0</v>
      </c>
      <c r="F655" s="58" t="str">
        <f t="shared" si="33"/>
        <v>是</v>
      </c>
      <c r="G655" s="186" t="str">
        <f t="shared" si="34"/>
        <v>项</v>
      </c>
    </row>
    <row r="656" ht="36" customHeight="1" spans="1:7">
      <c r="A656" s="248" t="s">
        <v>2258</v>
      </c>
      <c r="B656" s="249" t="s">
        <v>637</v>
      </c>
      <c r="C656" s="250">
        <v>0</v>
      </c>
      <c r="D656" s="251">
        <v>0</v>
      </c>
      <c r="E656" s="252" t="str">
        <f t="shared" si="32"/>
        <v/>
      </c>
      <c r="F656" s="58" t="str">
        <f t="shared" si="33"/>
        <v>否</v>
      </c>
      <c r="G656" s="186" t="str">
        <f t="shared" si="34"/>
        <v>项</v>
      </c>
    </row>
    <row r="657" ht="36" customHeight="1" spans="1:7">
      <c r="A657" s="248" t="s">
        <v>2259</v>
      </c>
      <c r="B657" s="249" t="s">
        <v>638</v>
      </c>
      <c r="C657" s="250">
        <f>C658</f>
        <v>72</v>
      </c>
      <c r="D657" s="251">
        <f>D658</f>
        <v>1076</v>
      </c>
      <c r="E657" s="252">
        <f t="shared" si="32"/>
        <v>13.9444444444444</v>
      </c>
      <c r="F657" s="58" t="str">
        <f t="shared" si="33"/>
        <v>是</v>
      </c>
      <c r="G657" s="186" t="str">
        <f t="shared" si="34"/>
        <v>款</v>
      </c>
    </row>
    <row r="658" ht="36" customHeight="1" spans="1:7">
      <c r="A658" s="257">
        <v>2089999</v>
      </c>
      <c r="B658" s="249" t="s">
        <v>640</v>
      </c>
      <c r="C658" s="253">
        <v>72</v>
      </c>
      <c r="D658" s="254">
        <v>1076</v>
      </c>
      <c r="E658" s="252">
        <f t="shared" si="32"/>
        <v>13.9444444444444</v>
      </c>
      <c r="F658" s="58" t="str">
        <f t="shared" si="33"/>
        <v>是</v>
      </c>
      <c r="G658" s="186" t="str">
        <f t="shared" si="34"/>
        <v>项</v>
      </c>
    </row>
    <row r="659" ht="36" customHeight="1" spans="1:7">
      <c r="A659" s="243" t="s">
        <v>42</v>
      </c>
      <c r="B659" s="244" t="s">
        <v>134</v>
      </c>
      <c r="C659" s="245">
        <f>SUM(C660,C665,C679,C683,C695,C698,C702,C707,C711,C715,C718,C727,C729)</f>
        <v>19341</v>
      </c>
      <c r="D659" s="246">
        <f>SUM(D660,D665,D679,D683,D695,D698,D702,D707,D711,D715,D718,D727,D729)</f>
        <v>18028</v>
      </c>
      <c r="E659" s="247">
        <f t="shared" si="32"/>
        <v>-0.067886872447133</v>
      </c>
      <c r="F659" s="58" t="str">
        <f t="shared" si="33"/>
        <v>是</v>
      </c>
      <c r="G659" s="186" t="str">
        <f t="shared" si="34"/>
        <v>类</v>
      </c>
    </row>
    <row r="660" ht="36" customHeight="1" spans="1:7">
      <c r="A660" s="248" t="s">
        <v>2260</v>
      </c>
      <c r="B660" s="249" t="s">
        <v>641</v>
      </c>
      <c r="C660" s="250">
        <f>SUM(C661:C664)</f>
        <v>783</v>
      </c>
      <c r="D660" s="251">
        <f>SUM(D661:D664)</f>
        <v>676</v>
      </c>
      <c r="E660" s="252">
        <f t="shared" si="32"/>
        <v>-0.136653895274585</v>
      </c>
      <c r="F660" s="58" t="str">
        <f t="shared" si="33"/>
        <v>是</v>
      </c>
      <c r="G660" s="186" t="str">
        <f t="shared" si="34"/>
        <v>款</v>
      </c>
    </row>
    <row r="661" ht="36" customHeight="1" spans="1:7">
      <c r="A661" s="248" t="s">
        <v>2261</v>
      </c>
      <c r="B661" s="249" t="s">
        <v>179</v>
      </c>
      <c r="C661" s="253">
        <v>408</v>
      </c>
      <c r="D661" s="254">
        <v>550</v>
      </c>
      <c r="E661" s="252">
        <f t="shared" si="32"/>
        <v>0.348039215686275</v>
      </c>
      <c r="F661" s="58" t="str">
        <f t="shared" si="33"/>
        <v>是</v>
      </c>
      <c r="G661" s="186" t="str">
        <f t="shared" si="34"/>
        <v>项</v>
      </c>
    </row>
    <row r="662" ht="36" customHeight="1" spans="1:7">
      <c r="A662" s="248" t="s">
        <v>2262</v>
      </c>
      <c r="B662" s="249" t="s">
        <v>180</v>
      </c>
      <c r="C662" s="253">
        <v>354</v>
      </c>
      <c r="D662" s="254">
        <v>126</v>
      </c>
      <c r="E662" s="252">
        <f t="shared" si="32"/>
        <v>-0.64406779661017</v>
      </c>
      <c r="F662" s="58" t="str">
        <f t="shared" si="33"/>
        <v>是</v>
      </c>
      <c r="G662" s="186" t="str">
        <f t="shared" si="34"/>
        <v>项</v>
      </c>
    </row>
    <row r="663" ht="36" customHeight="1" spans="1:7">
      <c r="A663" s="248" t="s">
        <v>2263</v>
      </c>
      <c r="B663" s="249" t="s">
        <v>181</v>
      </c>
      <c r="C663" s="253">
        <v>0</v>
      </c>
      <c r="D663" s="254">
        <v>0</v>
      </c>
      <c r="E663" s="252" t="str">
        <f t="shared" si="32"/>
        <v/>
      </c>
      <c r="F663" s="58" t="str">
        <f t="shared" si="33"/>
        <v>否</v>
      </c>
      <c r="G663" s="186" t="str">
        <f t="shared" si="34"/>
        <v>项</v>
      </c>
    </row>
    <row r="664" ht="36" customHeight="1" spans="1:7">
      <c r="A664" s="248" t="s">
        <v>2264</v>
      </c>
      <c r="B664" s="249" t="s">
        <v>642</v>
      </c>
      <c r="C664" s="253">
        <v>21</v>
      </c>
      <c r="D664" s="254">
        <v>0</v>
      </c>
      <c r="E664" s="252">
        <f t="shared" si="32"/>
        <v>-1</v>
      </c>
      <c r="F664" s="58" t="str">
        <f t="shared" si="33"/>
        <v>是</v>
      </c>
      <c r="G664" s="186" t="str">
        <f t="shared" si="34"/>
        <v>项</v>
      </c>
    </row>
    <row r="665" ht="36" customHeight="1" spans="1:7">
      <c r="A665" s="248" t="s">
        <v>2265</v>
      </c>
      <c r="B665" s="249" t="s">
        <v>643</v>
      </c>
      <c r="C665" s="250">
        <f>SUM(C666:C678)</f>
        <v>3739</v>
      </c>
      <c r="D665" s="251">
        <f>SUM(D666:D678)</f>
        <v>3418</v>
      </c>
      <c r="E665" s="252">
        <f t="shared" si="32"/>
        <v>-0.0858518320406526</v>
      </c>
      <c r="F665" s="58" t="str">
        <f t="shared" si="33"/>
        <v>是</v>
      </c>
      <c r="G665" s="186" t="str">
        <f t="shared" si="34"/>
        <v>款</v>
      </c>
    </row>
    <row r="666" ht="36" customHeight="1" spans="1:7">
      <c r="A666" s="248" t="s">
        <v>2266</v>
      </c>
      <c r="B666" s="249" t="s">
        <v>644</v>
      </c>
      <c r="C666" s="253">
        <v>3068</v>
      </c>
      <c r="D666" s="254">
        <v>2227</v>
      </c>
      <c r="E666" s="252">
        <f t="shared" si="32"/>
        <v>-0.274119947848761</v>
      </c>
      <c r="F666" s="58" t="str">
        <f t="shared" si="33"/>
        <v>是</v>
      </c>
      <c r="G666" s="186" t="str">
        <f t="shared" si="34"/>
        <v>项</v>
      </c>
    </row>
    <row r="667" ht="36" customHeight="1" spans="1:7">
      <c r="A667" s="248" t="s">
        <v>2267</v>
      </c>
      <c r="B667" s="249" t="s">
        <v>645</v>
      </c>
      <c r="C667" s="253">
        <v>522</v>
      </c>
      <c r="D667" s="254">
        <v>522</v>
      </c>
      <c r="E667" s="252">
        <f t="shared" si="32"/>
        <v>0</v>
      </c>
      <c r="F667" s="58" t="str">
        <f t="shared" si="33"/>
        <v>是</v>
      </c>
      <c r="G667" s="186" t="str">
        <f t="shared" si="34"/>
        <v>项</v>
      </c>
    </row>
    <row r="668" ht="36" customHeight="1" spans="1:7">
      <c r="A668" s="248" t="s">
        <v>2268</v>
      </c>
      <c r="B668" s="249" t="s">
        <v>646</v>
      </c>
      <c r="C668" s="250">
        <v>0</v>
      </c>
      <c r="D668" s="254">
        <v>522</v>
      </c>
      <c r="E668" s="252" t="str">
        <f t="shared" si="32"/>
        <v/>
      </c>
      <c r="F668" s="58" t="str">
        <f t="shared" si="33"/>
        <v>是</v>
      </c>
      <c r="G668" s="186" t="str">
        <f t="shared" si="34"/>
        <v>项</v>
      </c>
    </row>
    <row r="669" ht="36" customHeight="1" spans="1:7">
      <c r="A669" s="248" t="s">
        <v>2269</v>
      </c>
      <c r="B669" s="249" t="s">
        <v>647</v>
      </c>
      <c r="C669" s="250">
        <v>0</v>
      </c>
      <c r="D669" s="254">
        <v>0</v>
      </c>
      <c r="E669" s="252" t="str">
        <f t="shared" si="32"/>
        <v/>
      </c>
      <c r="F669" s="58" t="str">
        <f t="shared" si="33"/>
        <v>否</v>
      </c>
      <c r="G669" s="186" t="str">
        <f t="shared" si="34"/>
        <v>项</v>
      </c>
    </row>
    <row r="670" ht="36" customHeight="1" spans="1:7">
      <c r="A670" s="248" t="s">
        <v>2270</v>
      </c>
      <c r="B670" s="249" t="s">
        <v>648</v>
      </c>
      <c r="C670" s="250">
        <v>0</v>
      </c>
      <c r="D670" s="254">
        <v>0</v>
      </c>
      <c r="E670" s="252" t="str">
        <f t="shared" si="32"/>
        <v/>
      </c>
      <c r="F670" s="58" t="str">
        <f t="shared" si="33"/>
        <v>否</v>
      </c>
      <c r="G670" s="186" t="str">
        <f t="shared" si="34"/>
        <v>项</v>
      </c>
    </row>
    <row r="671" ht="36" customHeight="1" spans="1:7">
      <c r="A671" s="248" t="s">
        <v>2271</v>
      </c>
      <c r="B671" s="249" t="s">
        <v>649</v>
      </c>
      <c r="C671" s="250">
        <v>0</v>
      </c>
      <c r="D671" s="254">
        <v>0</v>
      </c>
      <c r="E671" s="252" t="str">
        <f t="shared" si="32"/>
        <v/>
      </c>
      <c r="F671" s="58" t="str">
        <f t="shared" si="33"/>
        <v>否</v>
      </c>
      <c r="G671" s="186" t="str">
        <f t="shared" si="34"/>
        <v>项</v>
      </c>
    </row>
    <row r="672" ht="36" customHeight="1" spans="1:7">
      <c r="A672" s="248" t="s">
        <v>2272</v>
      </c>
      <c r="B672" s="249" t="s">
        <v>650</v>
      </c>
      <c r="C672" s="250">
        <v>0</v>
      </c>
      <c r="D672" s="254">
        <v>0</v>
      </c>
      <c r="E672" s="252" t="str">
        <f t="shared" si="32"/>
        <v/>
      </c>
      <c r="F672" s="58" t="str">
        <f t="shared" si="33"/>
        <v>否</v>
      </c>
      <c r="G672" s="186" t="str">
        <f t="shared" si="34"/>
        <v>项</v>
      </c>
    </row>
    <row r="673" ht="36" customHeight="1" spans="1:7">
      <c r="A673" s="248" t="s">
        <v>2273</v>
      </c>
      <c r="B673" s="249" t="s">
        <v>651</v>
      </c>
      <c r="C673" s="250">
        <v>0</v>
      </c>
      <c r="D673" s="254">
        <v>0</v>
      </c>
      <c r="E673" s="252" t="str">
        <f t="shared" si="32"/>
        <v/>
      </c>
      <c r="F673" s="58" t="str">
        <f t="shared" si="33"/>
        <v>否</v>
      </c>
      <c r="G673" s="186" t="str">
        <f t="shared" si="34"/>
        <v>项</v>
      </c>
    </row>
    <row r="674" ht="36" customHeight="1" spans="1:7">
      <c r="A674" s="248" t="s">
        <v>2274</v>
      </c>
      <c r="B674" s="249" t="s">
        <v>652</v>
      </c>
      <c r="C674" s="250">
        <v>0</v>
      </c>
      <c r="D674" s="254">
        <v>0</v>
      </c>
      <c r="E674" s="252" t="str">
        <f t="shared" si="32"/>
        <v/>
      </c>
      <c r="F674" s="58" t="str">
        <f t="shared" si="33"/>
        <v>否</v>
      </c>
      <c r="G674" s="186" t="str">
        <f t="shared" si="34"/>
        <v>项</v>
      </c>
    </row>
    <row r="675" ht="36" customHeight="1" spans="1:7">
      <c r="A675" s="248" t="s">
        <v>2275</v>
      </c>
      <c r="B675" s="249" t="s">
        <v>653</v>
      </c>
      <c r="C675" s="250">
        <v>0</v>
      </c>
      <c r="D675" s="254">
        <v>0</v>
      </c>
      <c r="E675" s="252" t="str">
        <f t="shared" si="32"/>
        <v/>
      </c>
      <c r="F675" s="58" t="str">
        <f t="shared" si="33"/>
        <v>否</v>
      </c>
      <c r="G675" s="186" t="str">
        <f t="shared" si="34"/>
        <v>项</v>
      </c>
    </row>
    <row r="676" ht="36" customHeight="1" spans="1:7">
      <c r="A676" s="248" t="s">
        <v>2276</v>
      </c>
      <c r="B676" s="249" t="s">
        <v>654</v>
      </c>
      <c r="C676" s="250">
        <v>0</v>
      </c>
      <c r="D676" s="254">
        <v>0</v>
      </c>
      <c r="E676" s="252" t="str">
        <f t="shared" si="32"/>
        <v/>
      </c>
      <c r="F676" s="58" t="str">
        <f t="shared" si="33"/>
        <v>否</v>
      </c>
      <c r="G676" s="186" t="str">
        <f t="shared" si="34"/>
        <v>项</v>
      </c>
    </row>
    <row r="677" ht="36" customHeight="1" spans="1:7">
      <c r="A677" s="248" t="s">
        <v>2277</v>
      </c>
      <c r="B677" s="249" t="s">
        <v>655</v>
      </c>
      <c r="C677" s="250">
        <v>0</v>
      </c>
      <c r="D677" s="254">
        <v>0</v>
      </c>
      <c r="E677" s="252" t="str">
        <f t="shared" si="32"/>
        <v/>
      </c>
      <c r="F677" s="58" t="str">
        <f t="shared" si="33"/>
        <v>否</v>
      </c>
      <c r="G677" s="186" t="str">
        <f t="shared" si="34"/>
        <v>项</v>
      </c>
    </row>
    <row r="678" ht="36" customHeight="1" spans="1:7">
      <c r="A678" s="248" t="s">
        <v>2278</v>
      </c>
      <c r="B678" s="249" t="s">
        <v>656</v>
      </c>
      <c r="C678" s="253">
        <v>149</v>
      </c>
      <c r="D678" s="254">
        <v>147</v>
      </c>
      <c r="E678" s="252">
        <f t="shared" si="32"/>
        <v>-0.0134228187919463</v>
      </c>
      <c r="F678" s="58" t="str">
        <f t="shared" si="33"/>
        <v>是</v>
      </c>
      <c r="G678" s="186" t="str">
        <f t="shared" si="34"/>
        <v>项</v>
      </c>
    </row>
    <row r="679" ht="36" customHeight="1" spans="1:7">
      <c r="A679" s="248" t="s">
        <v>2279</v>
      </c>
      <c r="B679" s="249" t="s">
        <v>657</v>
      </c>
      <c r="C679" s="250">
        <f>SUM(C680:C682)</f>
        <v>1792</v>
      </c>
      <c r="D679" s="251">
        <f>SUM(D680:D682)</f>
        <v>1719</v>
      </c>
      <c r="E679" s="252">
        <f t="shared" si="32"/>
        <v>-0.0407366071428571</v>
      </c>
      <c r="F679" s="58" t="str">
        <f t="shared" si="33"/>
        <v>是</v>
      </c>
      <c r="G679" s="186" t="str">
        <f t="shared" si="34"/>
        <v>款</v>
      </c>
    </row>
    <row r="680" ht="36" customHeight="1" spans="1:7">
      <c r="A680" s="248" t="s">
        <v>2280</v>
      </c>
      <c r="B680" s="249" t="s">
        <v>658</v>
      </c>
      <c r="C680" s="253">
        <v>0</v>
      </c>
      <c r="D680" s="254">
        <v>0</v>
      </c>
      <c r="E680" s="252" t="str">
        <f t="shared" si="32"/>
        <v/>
      </c>
      <c r="F680" s="58" t="str">
        <f t="shared" si="33"/>
        <v>否</v>
      </c>
      <c r="G680" s="186" t="str">
        <f t="shared" si="34"/>
        <v>项</v>
      </c>
    </row>
    <row r="681" ht="36" customHeight="1" spans="1:7">
      <c r="A681" s="248" t="s">
        <v>2281</v>
      </c>
      <c r="B681" s="249" t="s">
        <v>659</v>
      </c>
      <c r="C681" s="253">
        <v>1526</v>
      </c>
      <c r="D681" s="254">
        <v>1526</v>
      </c>
      <c r="E681" s="252">
        <f t="shared" si="32"/>
        <v>0</v>
      </c>
      <c r="F681" s="58" t="str">
        <f t="shared" si="33"/>
        <v>是</v>
      </c>
      <c r="G681" s="186" t="str">
        <f t="shared" si="34"/>
        <v>项</v>
      </c>
    </row>
    <row r="682" ht="36" customHeight="1" spans="1:7">
      <c r="A682" s="248" t="s">
        <v>2282</v>
      </c>
      <c r="B682" s="249" t="s">
        <v>660</v>
      </c>
      <c r="C682" s="253">
        <v>266</v>
      </c>
      <c r="D682" s="254">
        <v>193</v>
      </c>
      <c r="E682" s="252">
        <f t="shared" si="32"/>
        <v>-0.274436090225564</v>
      </c>
      <c r="F682" s="58" t="str">
        <f t="shared" si="33"/>
        <v>是</v>
      </c>
      <c r="G682" s="186" t="str">
        <f t="shared" si="34"/>
        <v>项</v>
      </c>
    </row>
    <row r="683" ht="36" customHeight="1" spans="1:7">
      <c r="A683" s="248" t="s">
        <v>2283</v>
      </c>
      <c r="B683" s="249" t="s">
        <v>661</v>
      </c>
      <c r="C683" s="250">
        <f>SUM(C684:C694)</f>
        <v>2658</v>
      </c>
      <c r="D683" s="251">
        <f>SUM(D684:D694)</f>
        <v>2555</v>
      </c>
      <c r="E683" s="252">
        <f t="shared" si="32"/>
        <v>-0.0387509405568096</v>
      </c>
      <c r="F683" s="58" t="str">
        <f t="shared" si="33"/>
        <v>是</v>
      </c>
      <c r="G683" s="186" t="str">
        <f t="shared" si="34"/>
        <v>款</v>
      </c>
    </row>
    <row r="684" ht="36" customHeight="1" spans="1:7">
      <c r="A684" s="248" t="s">
        <v>2284</v>
      </c>
      <c r="B684" s="249" t="s">
        <v>662</v>
      </c>
      <c r="C684" s="253">
        <v>406</v>
      </c>
      <c r="D684" s="254">
        <v>358</v>
      </c>
      <c r="E684" s="252">
        <f t="shared" si="32"/>
        <v>-0.118226600985222</v>
      </c>
      <c r="F684" s="58" t="str">
        <f t="shared" si="33"/>
        <v>是</v>
      </c>
      <c r="G684" s="186" t="str">
        <f t="shared" si="34"/>
        <v>项</v>
      </c>
    </row>
    <row r="685" ht="36" customHeight="1" spans="1:7">
      <c r="A685" s="248" t="s">
        <v>2285</v>
      </c>
      <c r="B685" s="249" t="s">
        <v>663</v>
      </c>
      <c r="C685" s="253">
        <v>83</v>
      </c>
      <c r="D685" s="254">
        <v>79</v>
      </c>
      <c r="E685" s="252">
        <f t="shared" si="32"/>
        <v>-0.0481927710843374</v>
      </c>
      <c r="F685" s="58" t="str">
        <f t="shared" si="33"/>
        <v>是</v>
      </c>
      <c r="G685" s="186" t="str">
        <f t="shared" si="34"/>
        <v>项</v>
      </c>
    </row>
    <row r="686" ht="36" customHeight="1" spans="1:7">
      <c r="A686" s="248" t="s">
        <v>2286</v>
      </c>
      <c r="B686" s="249" t="s">
        <v>664</v>
      </c>
      <c r="C686" s="253">
        <v>319</v>
      </c>
      <c r="D686" s="254">
        <v>277</v>
      </c>
      <c r="E686" s="252">
        <f t="shared" si="32"/>
        <v>-0.13166144200627</v>
      </c>
      <c r="F686" s="58" t="str">
        <f t="shared" si="33"/>
        <v>是</v>
      </c>
      <c r="G686" s="186" t="str">
        <f t="shared" si="34"/>
        <v>项</v>
      </c>
    </row>
    <row r="687" ht="36" customHeight="1" spans="1:7">
      <c r="A687" s="248" t="s">
        <v>2287</v>
      </c>
      <c r="B687" s="249" t="s">
        <v>665</v>
      </c>
      <c r="C687" s="253">
        <v>0</v>
      </c>
      <c r="D687" s="254">
        <v>0</v>
      </c>
      <c r="E687" s="252" t="str">
        <f t="shared" si="32"/>
        <v/>
      </c>
      <c r="F687" s="58" t="str">
        <f t="shared" si="33"/>
        <v>否</v>
      </c>
      <c r="G687" s="186" t="str">
        <f t="shared" si="34"/>
        <v>项</v>
      </c>
    </row>
    <row r="688" ht="36" customHeight="1" spans="1:7">
      <c r="A688" s="248" t="s">
        <v>2288</v>
      </c>
      <c r="B688" s="249" t="s">
        <v>666</v>
      </c>
      <c r="C688" s="253">
        <v>0</v>
      </c>
      <c r="D688" s="254">
        <v>0</v>
      </c>
      <c r="E688" s="252" t="str">
        <f t="shared" si="32"/>
        <v/>
      </c>
      <c r="F688" s="58" t="str">
        <f t="shared" si="33"/>
        <v>否</v>
      </c>
      <c r="G688" s="186" t="str">
        <f t="shared" si="34"/>
        <v>项</v>
      </c>
    </row>
    <row r="689" ht="36" customHeight="1" spans="1:7">
      <c r="A689" s="248" t="s">
        <v>2289</v>
      </c>
      <c r="B689" s="249" t="s">
        <v>667</v>
      </c>
      <c r="C689" s="253">
        <v>0</v>
      </c>
      <c r="D689" s="254">
        <v>0</v>
      </c>
      <c r="E689" s="252" t="str">
        <f t="shared" si="32"/>
        <v/>
      </c>
      <c r="F689" s="58" t="str">
        <f t="shared" si="33"/>
        <v>否</v>
      </c>
      <c r="G689" s="186" t="str">
        <f t="shared" si="34"/>
        <v>项</v>
      </c>
    </row>
    <row r="690" ht="36" customHeight="1" spans="1:7">
      <c r="A690" s="248" t="s">
        <v>2290</v>
      </c>
      <c r="B690" s="249" t="s">
        <v>668</v>
      </c>
      <c r="C690" s="253">
        <v>0</v>
      </c>
      <c r="D690" s="254">
        <v>0</v>
      </c>
      <c r="E690" s="252" t="str">
        <f t="shared" si="32"/>
        <v/>
      </c>
      <c r="F690" s="58" t="str">
        <f t="shared" si="33"/>
        <v>否</v>
      </c>
      <c r="G690" s="186" t="str">
        <f t="shared" si="34"/>
        <v>项</v>
      </c>
    </row>
    <row r="691" ht="36" customHeight="1" spans="1:7">
      <c r="A691" s="248" t="s">
        <v>2291</v>
      </c>
      <c r="B691" s="249" t="s">
        <v>669</v>
      </c>
      <c r="C691" s="253">
        <v>821</v>
      </c>
      <c r="D691" s="254">
        <v>816</v>
      </c>
      <c r="E691" s="252">
        <f t="shared" si="32"/>
        <v>-0.00609013398294767</v>
      </c>
      <c r="F691" s="58" t="str">
        <f t="shared" si="33"/>
        <v>是</v>
      </c>
      <c r="G691" s="186" t="str">
        <f t="shared" si="34"/>
        <v>项</v>
      </c>
    </row>
    <row r="692" ht="36" customHeight="1" spans="1:7">
      <c r="A692" s="248" t="s">
        <v>2292</v>
      </c>
      <c r="B692" s="249" t="s">
        <v>670</v>
      </c>
      <c r="C692" s="253">
        <v>602</v>
      </c>
      <c r="D692" s="254">
        <v>602</v>
      </c>
      <c r="E692" s="252">
        <f t="shared" si="32"/>
        <v>0</v>
      </c>
      <c r="F692" s="58" t="str">
        <f t="shared" si="33"/>
        <v>是</v>
      </c>
      <c r="G692" s="186" t="str">
        <f t="shared" si="34"/>
        <v>项</v>
      </c>
    </row>
    <row r="693" ht="36" customHeight="1" spans="1:7">
      <c r="A693" s="248" t="s">
        <v>2293</v>
      </c>
      <c r="B693" s="249" t="s">
        <v>671</v>
      </c>
      <c r="C693" s="253">
        <v>177</v>
      </c>
      <c r="D693" s="254">
        <v>173</v>
      </c>
      <c r="E693" s="252">
        <f t="shared" si="32"/>
        <v>-0.0225988700564972</v>
      </c>
      <c r="F693" s="58" t="str">
        <f t="shared" si="33"/>
        <v>是</v>
      </c>
      <c r="G693" s="186" t="str">
        <f t="shared" si="34"/>
        <v>项</v>
      </c>
    </row>
    <row r="694" ht="36" customHeight="1" spans="1:7">
      <c r="A694" s="248" t="s">
        <v>2294</v>
      </c>
      <c r="B694" s="249" t="s">
        <v>672</v>
      </c>
      <c r="C694" s="253">
        <v>250</v>
      </c>
      <c r="D694" s="254">
        <v>250</v>
      </c>
      <c r="E694" s="252">
        <f t="shared" si="32"/>
        <v>0</v>
      </c>
      <c r="F694" s="58" t="str">
        <f t="shared" si="33"/>
        <v>是</v>
      </c>
      <c r="G694" s="186" t="str">
        <f t="shared" si="34"/>
        <v>项</v>
      </c>
    </row>
    <row r="695" ht="36" customHeight="1" spans="1:7">
      <c r="A695" s="248" t="s">
        <v>2295</v>
      </c>
      <c r="B695" s="249" t="s">
        <v>673</v>
      </c>
      <c r="C695" s="250">
        <f>SUM(C696:C697)</f>
        <v>50</v>
      </c>
      <c r="D695" s="251">
        <f>SUM(D696:D697)</f>
        <v>50</v>
      </c>
      <c r="E695" s="252">
        <f t="shared" si="32"/>
        <v>0</v>
      </c>
      <c r="F695" s="58" t="str">
        <f t="shared" si="33"/>
        <v>是</v>
      </c>
      <c r="G695" s="186" t="str">
        <f t="shared" si="34"/>
        <v>款</v>
      </c>
    </row>
    <row r="696" ht="36" customHeight="1" spans="1:7">
      <c r="A696" s="248" t="s">
        <v>2296</v>
      </c>
      <c r="B696" s="249" t="s">
        <v>674</v>
      </c>
      <c r="C696" s="253">
        <v>50</v>
      </c>
      <c r="D696" s="254">
        <v>50</v>
      </c>
      <c r="E696" s="252">
        <f t="shared" si="32"/>
        <v>0</v>
      </c>
      <c r="F696" s="58" t="str">
        <f t="shared" si="33"/>
        <v>是</v>
      </c>
      <c r="G696" s="186" t="str">
        <f t="shared" si="34"/>
        <v>项</v>
      </c>
    </row>
    <row r="697" ht="36" customHeight="1" spans="1:7">
      <c r="A697" s="248" t="s">
        <v>2297</v>
      </c>
      <c r="B697" s="249" t="s">
        <v>675</v>
      </c>
      <c r="C697" s="250">
        <v>0</v>
      </c>
      <c r="D697" s="254">
        <v>0</v>
      </c>
      <c r="E697" s="252" t="str">
        <f t="shared" si="32"/>
        <v/>
      </c>
      <c r="F697" s="58" t="str">
        <f t="shared" si="33"/>
        <v>否</v>
      </c>
      <c r="G697" s="186" t="str">
        <f t="shared" si="34"/>
        <v>项</v>
      </c>
    </row>
    <row r="698" ht="36" customHeight="1" spans="1:7">
      <c r="A698" s="248" t="s">
        <v>2298</v>
      </c>
      <c r="B698" s="249" t="s">
        <v>676</v>
      </c>
      <c r="C698" s="250">
        <f>SUM(C699:C701)</f>
        <v>255</v>
      </c>
      <c r="D698" s="251">
        <f>SUM(D699:D701)</f>
        <v>114</v>
      </c>
      <c r="E698" s="252">
        <f t="shared" si="32"/>
        <v>-0.552941176470588</v>
      </c>
      <c r="F698" s="58" t="str">
        <f t="shared" si="33"/>
        <v>是</v>
      </c>
      <c r="G698" s="186" t="str">
        <f t="shared" si="34"/>
        <v>款</v>
      </c>
    </row>
    <row r="699" ht="36" customHeight="1" spans="1:7">
      <c r="A699" s="248" t="s">
        <v>2299</v>
      </c>
      <c r="B699" s="249" t="s">
        <v>677</v>
      </c>
      <c r="C699" s="253">
        <v>0</v>
      </c>
      <c r="D699" s="254">
        <v>0</v>
      </c>
      <c r="E699" s="252" t="str">
        <f t="shared" si="32"/>
        <v/>
      </c>
      <c r="F699" s="58" t="str">
        <f t="shared" si="33"/>
        <v>否</v>
      </c>
      <c r="G699" s="186" t="str">
        <f t="shared" si="34"/>
        <v>项</v>
      </c>
    </row>
    <row r="700" ht="36" customHeight="1" spans="1:7">
      <c r="A700" s="248" t="s">
        <v>2300</v>
      </c>
      <c r="B700" s="249" t="s">
        <v>678</v>
      </c>
      <c r="C700" s="253">
        <v>101</v>
      </c>
      <c r="D700" s="254">
        <v>45</v>
      </c>
      <c r="E700" s="252">
        <f t="shared" si="32"/>
        <v>-0.554455445544555</v>
      </c>
      <c r="F700" s="58" t="str">
        <f t="shared" si="33"/>
        <v>是</v>
      </c>
      <c r="G700" s="186" t="str">
        <f t="shared" si="34"/>
        <v>项</v>
      </c>
    </row>
    <row r="701" ht="36" customHeight="1" spans="1:7">
      <c r="A701" s="248" t="s">
        <v>2301</v>
      </c>
      <c r="B701" s="249" t="s">
        <v>679</v>
      </c>
      <c r="C701" s="253">
        <v>154</v>
      </c>
      <c r="D701" s="254">
        <v>69</v>
      </c>
      <c r="E701" s="252">
        <f t="shared" si="32"/>
        <v>-0.551948051948052</v>
      </c>
      <c r="F701" s="58" t="str">
        <f t="shared" si="33"/>
        <v>是</v>
      </c>
      <c r="G701" s="186" t="str">
        <f t="shared" si="34"/>
        <v>项</v>
      </c>
    </row>
    <row r="702" ht="36" customHeight="1" spans="1:7">
      <c r="A702" s="248" t="s">
        <v>2302</v>
      </c>
      <c r="B702" s="249" t="s">
        <v>680</v>
      </c>
      <c r="C702" s="250">
        <f>SUM(C703:C706)</f>
        <v>3796</v>
      </c>
      <c r="D702" s="251">
        <f>SUM(D703:D706)</f>
        <v>3379</v>
      </c>
      <c r="E702" s="252">
        <f t="shared" si="32"/>
        <v>-0.109852476290833</v>
      </c>
      <c r="F702" s="58" t="str">
        <f t="shared" si="33"/>
        <v>是</v>
      </c>
      <c r="G702" s="186" t="str">
        <f t="shared" si="34"/>
        <v>款</v>
      </c>
    </row>
    <row r="703" ht="36" customHeight="1" spans="1:7">
      <c r="A703" s="248" t="s">
        <v>2303</v>
      </c>
      <c r="B703" s="249" t="s">
        <v>681</v>
      </c>
      <c r="C703" s="253">
        <v>1249</v>
      </c>
      <c r="D703" s="254">
        <v>1104</v>
      </c>
      <c r="E703" s="252">
        <f t="shared" si="32"/>
        <v>-0.11609287429944</v>
      </c>
      <c r="F703" s="58" t="str">
        <f t="shared" si="33"/>
        <v>是</v>
      </c>
      <c r="G703" s="186" t="str">
        <f t="shared" si="34"/>
        <v>项</v>
      </c>
    </row>
    <row r="704" ht="36" customHeight="1" spans="1:7">
      <c r="A704" s="248" t="s">
        <v>2304</v>
      </c>
      <c r="B704" s="249" t="s">
        <v>682</v>
      </c>
      <c r="C704" s="253">
        <v>1242</v>
      </c>
      <c r="D704" s="254">
        <v>1116</v>
      </c>
      <c r="E704" s="252">
        <f t="shared" si="32"/>
        <v>-0.101449275362319</v>
      </c>
      <c r="F704" s="58" t="str">
        <f t="shared" si="33"/>
        <v>是</v>
      </c>
      <c r="G704" s="186" t="str">
        <f t="shared" si="34"/>
        <v>项</v>
      </c>
    </row>
    <row r="705" ht="36" customHeight="1" spans="1:7">
      <c r="A705" s="248" t="s">
        <v>2305</v>
      </c>
      <c r="B705" s="249" t="s">
        <v>683</v>
      </c>
      <c r="C705" s="253">
        <v>1304</v>
      </c>
      <c r="D705" s="254">
        <v>1158</v>
      </c>
      <c r="E705" s="252">
        <f t="shared" si="32"/>
        <v>-0.111963190184049</v>
      </c>
      <c r="F705" s="58" t="str">
        <f t="shared" si="33"/>
        <v>是</v>
      </c>
      <c r="G705" s="186" t="str">
        <f t="shared" si="34"/>
        <v>项</v>
      </c>
    </row>
    <row r="706" ht="36" customHeight="1" spans="1:7">
      <c r="A706" s="248" t="s">
        <v>2306</v>
      </c>
      <c r="B706" s="249" t="s">
        <v>684</v>
      </c>
      <c r="C706" s="253">
        <v>1</v>
      </c>
      <c r="D706" s="254">
        <v>1</v>
      </c>
      <c r="E706" s="252">
        <f t="shared" si="32"/>
        <v>0</v>
      </c>
      <c r="F706" s="58" t="str">
        <f t="shared" si="33"/>
        <v>是</v>
      </c>
      <c r="G706" s="186" t="str">
        <f t="shared" si="34"/>
        <v>项</v>
      </c>
    </row>
    <row r="707" ht="36" customHeight="1" spans="1:7">
      <c r="A707" s="248" t="s">
        <v>2307</v>
      </c>
      <c r="B707" s="249" t="s">
        <v>685</v>
      </c>
      <c r="C707" s="250">
        <f>SUM(C708:C710)</f>
        <v>5036</v>
      </c>
      <c r="D707" s="251">
        <f>SUM(D708:D710)</f>
        <v>5149</v>
      </c>
      <c r="E707" s="252">
        <f t="shared" si="32"/>
        <v>0.022438443208896</v>
      </c>
      <c r="F707" s="58" t="str">
        <f t="shared" si="33"/>
        <v>是</v>
      </c>
      <c r="G707" s="186" t="str">
        <f t="shared" si="34"/>
        <v>款</v>
      </c>
    </row>
    <row r="708" ht="36" customHeight="1" spans="1:7">
      <c r="A708" s="248" t="s">
        <v>2308</v>
      </c>
      <c r="B708" s="249" t="s">
        <v>686</v>
      </c>
      <c r="C708" s="250">
        <v>0</v>
      </c>
      <c r="D708" s="254">
        <v>0</v>
      </c>
      <c r="E708" s="252" t="str">
        <f t="shared" ref="E708:E771" si="35">IF(C708&lt;&gt;0,D708/C708-1,"")</f>
        <v/>
      </c>
      <c r="F708" s="58" t="str">
        <f t="shared" ref="F708:F771" si="36">IF(LEN(A708)=3,"是",IF(B708&lt;&gt;"",IF(SUM(C708:D708)&lt;&gt;0,"是","否"),"是"))</f>
        <v>否</v>
      </c>
      <c r="G708" s="186" t="str">
        <f t="shared" ref="G708:G771" si="37">IF(LEN(A708)=3,"类",IF(LEN(A708)=5,"款","项"))</f>
        <v>项</v>
      </c>
    </row>
    <row r="709" ht="36" customHeight="1" spans="1:7">
      <c r="A709" s="248" t="s">
        <v>2309</v>
      </c>
      <c r="B709" s="249" t="s">
        <v>687</v>
      </c>
      <c r="C709" s="253">
        <v>5036</v>
      </c>
      <c r="D709" s="254">
        <v>5149</v>
      </c>
      <c r="E709" s="252">
        <f t="shared" si="35"/>
        <v>0.022438443208896</v>
      </c>
      <c r="F709" s="58" t="str">
        <f t="shared" si="36"/>
        <v>是</v>
      </c>
      <c r="G709" s="186" t="str">
        <f t="shared" si="37"/>
        <v>项</v>
      </c>
    </row>
    <row r="710" ht="36" customHeight="1" spans="1:7">
      <c r="A710" s="248" t="s">
        <v>2310</v>
      </c>
      <c r="B710" s="249" t="s">
        <v>688</v>
      </c>
      <c r="C710" s="250">
        <v>0</v>
      </c>
      <c r="D710" s="254">
        <v>0</v>
      </c>
      <c r="E710" s="252" t="str">
        <f t="shared" si="35"/>
        <v/>
      </c>
      <c r="F710" s="58" t="str">
        <f t="shared" si="36"/>
        <v>否</v>
      </c>
      <c r="G710" s="186" t="str">
        <f t="shared" si="37"/>
        <v>项</v>
      </c>
    </row>
    <row r="711" ht="36" customHeight="1" spans="1:7">
      <c r="A711" s="248" t="s">
        <v>2311</v>
      </c>
      <c r="B711" s="249" t="s">
        <v>689</v>
      </c>
      <c r="C711" s="250">
        <f>SUM(C712:C714)</f>
        <v>914</v>
      </c>
      <c r="D711" s="251">
        <f>SUM(D712:D714)</f>
        <v>914</v>
      </c>
      <c r="E711" s="252">
        <f t="shared" si="35"/>
        <v>0</v>
      </c>
      <c r="F711" s="58" t="str">
        <f t="shared" si="36"/>
        <v>是</v>
      </c>
      <c r="G711" s="186" t="str">
        <f t="shared" si="37"/>
        <v>款</v>
      </c>
    </row>
    <row r="712" ht="36" customHeight="1" spans="1:7">
      <c r="A712" s="248" t="s">
        <v>2312</v>
      </c>
      <c r="B712" s="249" t="s">
        <v>690</v>
      </c>
      <c r="C712" s="253">
        <v>902</v>
      </c>
      <c r="D712" s="254">
        <v>902</v>
      </c>
      <c r="E712" s="252">
        <f t="shared" si="35"/>
        <v>0</v>
      </c>
      <c r="F712" s="58" t="str">
        <f t="shared" si="36"/>
        <v>是</v>
      </c>
      <c r="G712" s="186" t="str">
        <f t="shared" si="37"/>
        <v>项</v>
      </c>
    </row>
    <row r="713" ht="36" customHeight="1" spans="1:7">
      <c r="A713" s="248" t="s">
        <v>2313</v>
      </c>
      <c r="B713" s="249" t="s">
        <v>691</v>
      </c>
      <c r="C713" s="253">
        <v>12</v>
      </c>
      <c r="D713" s="254">
        <v>12</v>
      </c>
      <c r="E713" s="252">
        <f t="shared" si="35"/>
        <v>0</v>
      </c>
      <c r="F713" s="58" t="str">
        <f t="shared" si="36"/>
        <v>是</v>
      </c>
      <c r="G713" s="186" t="str">
        <f t="shared" si="37"/>
        <v>项</v>
      </c>
    </row>
    <row r="714" ht="36" customHeight="1" spans="1:7">
      <c r="A714" s="248" t="s">
        <v>2314</v>
      </c>
      <c r="B714" s="249" t="s">
        <v>692</v>
      </c>
      <c r="C714" s="253">
        <v>0</v>
      </c>
      <c r="D714" s="254">
        <v>0</v>
      </c>
      <c r="E714" s="252" t="str">
        <f t="shared" si="35"/>
        <v/>
      </c>
      <c r="F714" s="58" t="str">
        <f t="shared" si="36"/>
        <v>否</v>
      </c>
      <c r="G714" s="186" t="str">
        <f t="shared" si="37"/>
        <v>项</v>
      </c>
    </row>
    <row r="715" ht="36" customHeight="1" spans="1:7">
      <c r="A715" s="248" t="s">
        <v>2315</v>
      </c>
      <c r="B715" s="249" t="s">
        <v>693</v>
      </c>
      <c r="C715" s="250">
        <f>SUM(C716:C717)</f>
        <v>57</v>
      </c>
      <c r="D715" s="251">
        <f>SUM(D716:D717)</f>
        <v>46</v>
      </c>
      <c r="E715" s="252">
        <f t="shared" si="35"/>
        <v>-0.192982456140351</v>
      </c>
      <c r="F715" s="58" t="str">
        <f t="shared" si="36"/>
        <v>是</v>
      </c>
      <c r="G715" s="186" t="str">
        <f t="shared" si="37"/>
        <v>款</v>
      </c>
    </row>
    <row r="716" ht="36" customHeight="1" spans="1:7">
      <c r="A716" s="248" t="s">
        <v>2316</v>
      </c>
      <c r="B716" s="249" t="s">
        <v>694</v>
      </c>
      <c r="C716" s="253">
        <v>57</v>
      </c>
      <c r="D716" s="254">
        <v>46</v>
      </c>
      <c r="E716" s="252">
        <f t="shared" si="35"/>
        <v>-0.192982456140351</v>
      </c>
      <c r="F716" s="58" t="str">
        <f t="shared" si="36"/>
        <v>是</v>
      </c>
      <c r="G716" s="186" t="str">
        <f t="shared" si="37"/>
        <v>项</v>
      </c>
    </row>
    <row r="717" ht="36" customHeight="1" spans="1:7">
      <c r="A717" s="248" t="s">
        <v>2317</v>
      </c>
      <c r="B717" s="249" t="s">
        <v>695</v>
      </c>
      <c r="C717" s="250">
        <v>0</v>
      </c>
      <c r="D717" s="254">
        <v>0</v>
      </c>
      <c r="E717" s="252" t="str">
        <f t="shared" si="35"/>
        <v/>
      </c>
      <c r="F717" s="58" t="str">
        <f t="shared" si="36"/>
        <v>否</v>
      </c>
      <c r="G717" s="186" t="str">
        <f t="shared" si="37"/>
        <v>项</v>
      </c>
    </row>
    <row r="718" ht="36" customHeight="1" spans="1:7">
      <c r="A718" s="248" t="s">
        <v>2318</v>
      </c>
      <c r="B718" s="249" t="s">
        <v>696</v>
      </c>
      <c r="C718" s="250">
        <f>SUM(C719:C726)</f>
        <v>217</v>
      </c>
      <c r="D718" s="251">
        <f>SUM(D719:D726)</f>
        <v>4</v>
      </c>
      <c r="E718" s="252">
        <f t="shared" si="35"/>
        <v>-0.981566820276498</v>
      </c>
      <c r="F718" s="58" t="str">
        <f t="shared" si="36"/>
        <v>是</v>
      </c>
      <c r="G718" s="186" t="str">
        <f t="shared" si="37"/>
        <v>款</v>
      </c>
    </row>
    <row r="719" ht="36" customHeight="1" spans="1:7">
      <c r="A719" s="248" t="s">
        <v>2319</v>
      </c>
      <c r="B719" s="249" t="s">
        <v>179</v>
      </c>
      <c r="C719" s="253">
        <v>191</v>
      </c>
      <c r="D719" s="254">
        <v>0</v>
      </c>
      <c r="E719" s="252">
        <f t="shared" si="35"/>
        <v>-1</v>
      </c>
      <c r="F719" s="58" t="str">
        <f t="shared" si="36"/>
        <v>是</v>
      </c>
      <c r="G719" s="186" t="str">
        <f t="shared" si="37"/>
        <v>项</v>
      </c>
    </row>
    <row r="720" ht="36" customHeight="1" spans="1:7">
      <c r="A720" s="248" t="s">
        <v>2320</v>
      </c>
      <c r="B720" s="249" t="s">
        <v>180</v>
      </c>
      <c r="C720" s="253">
        <v>16</v>
      </c>
      <c r="D720" s="254">
        <v>0</v>
      </c>
      <c r="E720" s="252">
        <f t="shared" si="35"/>
        <v>-1</v>
      </c>
      <c r="F720" s="58" t="str">
        <f t="shared" si="36"/>
        <v>是</v>
      </c>
      <c r="G720" s="186" t="str">
        <f t="shared" si="37"/>
        <v>项</v>
      </c>
    </row>
    <row r="721" ht="36" customHeight="1" spans="1:7">
      <c r="A721" s="248" t="s">
        <v>2321</v>
      </c>
      <c r="B721" s="249" t="s">
        <v>181</v>
      </c>
      <c r="C721" s="253">
        <v>0</v>
      </c>
      <c r="D721" s="254">
        <v>0</v>
      </c>
      <c r="E721" s="252" t="str">
        <f t="shared" si="35"/>
        <v/>
      </c>
      <c r="F721" s="58" t="str">
        <f t="shared" si="36"/>
        <v>否</v>
      </c>
      <c r="G721" s="186" t="str">
        <f t="shared" si="37"/>
        <v>项</v>
      </c>
    </row>
    <row r="722" ht="36" customHeight="1" spans="1:7">
      <c r="A722" s="248" t="s">
        <v>2322</v>
      </c>
      <c r="B722" s="249" t="s">
        <v>220</v>
      </c>
      <c r="C722" s="253">
        <v>8</v>
      </c>
      <c r="D722" s="254">
        <v>2</v>
      </c>
      <c r="E722" s="252">
        <f t="shared" si="35"/>
        <v>-0.75</v>
      </c>
      <c r="F722" s="58" t="str">
        <f t="shared" si="36"/>
        <v>是</v>
      </c>
      <c r="G722" s="186" t="str">
        <f t="shared" si="37"/>
        <v>项</v>
      </c>
    </row>
    <row r="723" ht="36" customHeight="1" spans="1:7">
      <c r="A723" s="248" t="s">
        <v>2323</v>
      </c>
      <c r="B723" s="249" t="s">
        <v>697</v>
      </c>
      <c r="C723" s="253">
        <v>0</v>
      </c>
      <c r="D723" s="254">
        <v>0</v>
      </c>
      <c r="E723" s="252" t="str">
        <f t="shared" si="35"/>
        <v/>
      </c>
      <c r="F723" s="58" t="str">
        <f t="shared" si="36"/>
        <v>否</v>
      </c>
      <c r="G723" s="186" t="str">
        <f t="shared" si="37"/>
        <v>项</v>
      </c>
    </row>
    <row r="724" ht="36" customHeight="1" spans="1:7">
      <c r="A724" s="248" t="s">
        <v>2324</v>
      </c>
      <c r="B724" s="249" t="s">
        <v>698</v>
      </c>
      <c r="C724" s="253">
        <v>2</v>
      </c>
      <c r="D724" s="254">
        <v>2</v>
      </c>
      <c r="E724" s="252">
        <f t="shared" si="35"/>
        <v>0</v>
      </c>
      <c r="F724" s="58" t="str">
        <f t="shared" si="36"/>
        <v>是</v>
      </c>
      <c r="G724" s="186" t="str">
        <f t="shared" si="37"/>
        <v>项</v>
      </c>
    </row>
    <row r="725" ht="36" customHeight="1" spans="1:7">
      <c r="A725" s="248" t="s">
        <v>2325</v>
      </c>
      <c r="B725" s="249" t="s">
        <v>188</v>
      </c>
      <c r="C725" s="253">
        <v>0</v>
      </c>
      <c r="D725" s="254">
        <v>0</v>
      </c>
      <c r="E725" s="252" t="str">
        <f t="shared" si="35"/>
        <v/>
      </c>
      <c r="F725" s="58" t="str">
        <f t="shared" si="36"/>
        <v>否</v>
      </c>
      <c r="G725" s="186" t="str">
        <f t="shared" si="37"/>
        <v>项</v>
      </c>
    </row>
    <row r="726" ht="36" customHeight="1" spans="1:7">
      <c r="A726" s="248" t="s">
        <v>2326</v>
      </c>
      <c r="B726" s="249" t="s">
        <v>699</v>
      </c>
      <c r="C726" s="253">
        <v>0</v>
      </c>
      <c r="D726" s="254">
        <v>0</v>
      </c>
      <c r="E726" s="252" t="str">
        <f t="shared" si="35"/>
        <v/>
      </c>
      <c r="F726" s="58" t="str">
        <f t="shared" si="36"/>
        <v>否</v>
      </c>
      <c r="G726" s="186" t="str">
        <f t="shared" si="37"/>
        <v>项</v>
      </c>
    </row>
    <row r="727" ht="36" customHeight="1" spans="1:7">
      <c r="A727" s="248" t="s">
        <v>2327</v>
      </c>
      <c r="B727" s="249" t="s">
        <v>700</v>
      </c>
      <c r="C727" s="250">
        <f>SUM(C728)</f>
        <v>4</v>
      </c>
      <c r="D727" s="251">
        <f>SUM(D728)</f>
        <v>4</v>
      </c>
      <c r="E727" s="252">
        <f t="shared" si="35"/>
        <v>0</v>
      </c>
      <c r="F727" s="58" t="str">
        <f t="shared" si="36"/>
        <v>是</v>
      </c>
      <c r="G727" s="186" t="str">
        <f t="shared" si="37"/>
        <v>款</v>
      </c>
    </row>
    <row r="728" ht="36" customHeight="1" spans="1:7">
      <c r="A728" s="248" t="s">
        <v>2328</v>
      </c>
      <c r="B728" s="249" t="s">
        <v>701</v>
      </c>
      <c r="C728" s="253">
        <v>4</v>
      </c>
      <c r="D728" s="254">
        <v>4</v>
      </c>
      <c r="E728" s="252">
        <f t="shared" si="35"/>
        <v>0</v>
      </c>
      <c r="F728" s="58" t="str">
        <f t="shared" si="36"/>
        <v>是</v>
      </c>
      <c r="G728" s="186" t="str">
        <f t="shared" si="37"/>
        <v>项</v>
      </c>
    </row>
    <row r="729" ht="36" customHeight="1" spans="1:7">
      <c r="A729" s="248" t="s">
        <v>2329</v>
      </c>
      <c r="B729" s="249" t="s">
        <v>702</v>
      </c>
      <c r="C729" s="250">
        <f>SUM(C730)</f>
        <v>40</v>
      </c>
      <c r="D729" s="251">
        <f>SUM(D730)</f>
        <v>0</v>
      </c>
      <c r="E729" s="252">
        <f t="shared" si="35"/>
        <v>-1</v>
      </c>
      <c r="F729" s="58" t="str">
        <f t="shared" si="36"/>
        <v>是</v>
      </c>
      <c r="G729" s="186" t="str">
        <f t="shared" si="37"/>
        <v>款</v>
      </c>
    </row>
    <row r="730" ht="36" customHeight="1" spans="1:7">
      <c r="A730" s="248">
        <v>2109999</v>
      </c>
      <c r="B730" s="249" t="s">
        <v>704</v>
      </c>
      <c r="C730" s="253">
        <v>40</v>
      </c>
      <c r="D730" s="251">
        <v>0</v>
      </c>
      <c r="E730" s="252">
        <f t="shared" si="35"/>
        <v>-1</v>
      </c>
      <c r="F730" s="58" t="str">
        <f t="shared" si="36"/>
        <v>是</v>
      </c>
      <c r="G730" s="186" t="str">
        <f t="shared" si="37"/>
        <v>项</v>
      </c>
    </row>
    <row r="731" ht="36" customHeight="1" spans="1:7">
      <c r="A731" s="243" t="s">
        <v>135</v>
      </c>
      <c r="B731" s="244" t="s">
        <v>136</v>
      </c>
      <c r="C731" s="245">
        <f>SUM(C732,C742,C746,C755,C760,C767,C773,C776,C779,C781,C783,C789,C791,C793,C808)</f>
        <v>2559</v>
      </c>
      <c r="D731" s="246">
        <f>SUM(D732,D742,D746,D755,D760,D767,D773,D776,D779,D781,D783,D789,D791,D793,D808)</f>
        <v>2207</v>
      </c>
      <c r="E731" s="247">
        <f t="shared" si="35"/>
        <v>-0.137553731926534</v>
      </c>
      <c r="F731" s="58" t="str">
        <f t="shared" si="36"/>
        <v>是</v>
      </c>
      <c r="G731" s="186" t="str">
        <f t="shared" si="37"/>
        <v>类</v>
      </c>
    </row>
    <row r="732" ht="36" customHeight="1" spans="1:7">
      <c r="A732" s="248" t="s">
        <v>2330</v>
      </c>
      <c r="B732" s="249" t="s">
        <v>705</v>
      </c>
      <c r="C732" s="250">
        <f>SUM(C733:C741)</f>
        <v>310</v>
      </c>
      <c r="D732" s="251">
        <f>SUM(D733:D741)</f>
        <v>78</v>
      </c>
      <c r="E732" s="252">
        <f t="shared" si="35"/>
        <v>-0.748387096774194</v>
      </c>
      <c r="F732" s="58" t="str">
        <f t="shared" si="36"/>
        <v>是</v>
      </c>
      <c r="G732" s="186" t="str">
        <f t="shared" si="37"/>
        <v>款</v>
      </c>
    </row>
    <row r="733" ht="36" customHeight="1" spans="1:7">
      <c r="A733" s="248" t="s">
        <v>2331</v>
      </c>
      <c r="B733" s="249" t="s">
        <v>179</v>
      </c>
      <c r="C733" s="253">
        <v>270</v>
      </c>
      <c r="D733" s="254">
        <v>0</v>
      </c>
      <c r="E733" s="252">
        <f t="shared" si="35"/>
        <v>-1</v>
      </c>
      <c r="F733" s="58" t="str">
        <f t="shared" si="36"/>
        <v>是</v>
      </c>
      <c r="G733" s="186" t="str">
        <f t="shared" si="37"/>
        <v>项</v>
      </c>
    </row>
    <row r="734" ht="36" customHeight="1" spans="1:7">
      <c r="A734" s="248" t="s">
        <v>2332</v>
      </c>
      <c r="B734" s="249" t="s">
        <v>180</v>
      </c>
      <c r="C734" s="253">
        <v>40</v>
      </c>
      <c r="D734" s="254">
        <v>78</v>
      </c>
      <c r="E734" s="252">
        <f t="shared" si="35"/>
        <v>0.95</v>
      </c>
      <c r="F734" s="58" t="str">
        <f t="shared" si="36"/>
        <v>是</v>
      </c>
      <c r="G734" s="186" t="str">
        <f t="shared" si="37"/>
        <v>项</v>
      </c>
    </row>
    <row r="735" ht="36" customHeight="1" spans="1:7">
      <c r="A735" s="248" t="s">
        <v>2333</v>
      </c>
      <c r="B735" s="249" t="s">
        <v>181</v>
      </c>
      <c r="C735" s="250">
        <v>0</v>
      </c>
      <c r="D735" s="251">
        <v>0</v>
      </c>
      <c r="E735" s="252" t="str">
        <f t="shared" si="35"/>
        <v/>
      </c>
      <c r="F735" s="58" t="str">
        <f t="shared" si="36"/>
        <v>否</v>
      </c>
      <c r="G735" s="186" t="str">
        <f t="shared" si="37"/>
        <v>项</v>
      </c>
    </row>
    <row r="736" ht="36" customHeight="1" spans="1:7">
      <c r="A736" s="248" t="s">
        <v>2334</v>
      </c>
      <c r="B736" s="249" t="s">
        <v>706</v>
      </c>
      <c r="C736" s="250">
        <v>0</v>
      </c>
      <c r="D736" s="251">
        <v>0</v>
      </c>
      <c r="E736" s="252" t="str">
        <f t="shared" si="35"/>
        <v/>
      </c>
      <c r="F736" s="58" t="str">
        <f t="shared" si="36"/>
        <v>否</v>
      </c>
      <c r="G736" s="186" t="str">
        <f t="shared" si="37"/>
        <v>项</v>
      </c>
    </row>
    <row r="737" ht="36" customHeight="1" spans="1:7">
      <c r="A737" s="248" t="s">
        <v>2335</v>
      </c>
      <c r="B737" s="249" t="s">
        <v>707</v>
      </c>
      <c r="C737" s="250">
        <v>0</v>
      </c>
      <c r="D737" s="251">
        <v>0</v>
      </c>
      <c r="E737" s="252" t="str">
        <f t="shared" si="35"/>
        <v/>
      </c>
      <c r="F737" s="58" t="str">
        <f t="shared" si="36"/>
        <v>否</v>
      </c>
      <c r="G737" s="186" t="str">
        <f t="shared" si="37"/>
        <v>项</v>
      </c>
    </row>
    <row r="738" ht="36" customHeight="1" spans="1:7">
      <c r="A738" s="248" t="s">
        <v>2336</v>
      </c>
      <c r="B738" s="249" t="s">
        <v>708</v>
      </c>
      <c r="C738" s="250">
        <v>0</v>
      </c>
      <c r="D738" s="251">
        <v>0</v>
      </c>
      <c r="E738" s="252" t="str">
        <f t="shared" si="35"/>
        <v/>
      </c>
      <c r="F738" s="58" t="str">
        <f t="shared" si="36"/>
        <v>否</v>
      </c>
      <c r="G738" s="186" t="str">
        <f t="shared" si="37"/>
        <v>项</v>
      </c>
    </row>
    <row r="739" ht="36" customHeight="1" spans="1:7">
      <c r="A739" s="248" t="s">
        <v>2337</v>
      </c>
      <c r="B739" s="249" t="s">
        <v>709</v>
      </c>
      <c r="C739" s="250">
        <v>0</v>
      </c>
      <c r="D739" s="251">
        <v>0</v>
      </c>
      <c r="E739" s="252" t="str">
        <f t="shared" si="35"/>
        <v/>
      </c>
      <c r="F739" s="58" t="str">
        <f t="shared" si="36"/>
        <v>否</v>
      </c>
      <c r="G739" s="186" t="str">
        <f t="shared" si="37"/>
        <v>项</v>
      </c>
    </row>
    <row r="740" ht="36" customHeight="1" spans="1:7">
      <c r="A740" s="248" t="s">
        <v>2338</v>
      </c>
      <c r="B740" s="249" t="s">
        <v>710</v>
      </c>
      <c r="C740" s="250">
        <v>0</v>
      </c>
      <c r="D740" s="251">
        <v>0</v>
      </c>
      <c r="E740" s="252" t="str">
        <f t="shared" si="35"/>
        <v/>
      </c>
      <c r="F740" s="58" t="str">
        <f t="shared" si="36"/>
        <v>否</v>
      </c>
      <c r="G740" s="186" t="str">
        <f t="shared" si="37"/>
        <v>项</v>
      </c>
    </row>
    <row r="741" ht="36" customHeight="1" spans="1:7">
      <c r="A741" s="248" t="s">
        <v>2339</v>
      </c>
      <c r="B741" s="249" t="s">
        <v>711</v>
      </c>
      <c r="C741" s="250">
        <v>0</v>
      </c>
      <c r="D741" s="251">
        <v>0</v>
      </c>
      <c r="E741" s="252" t="str">
        <f t="shared" si="35"/>
        <v/>
      </c>
      <c r="F741" s="58" t="str">
        <f t="shared" si="36"/>
        <v>否</v>
      </c>
      <c r="G741" s="186" t="str">
        <f t="shared" si="37"/>
        <v>项</v>
      </c>
    </row>
    <row r="742" ht="36" customHeight="1" spans="1:7">
      <c r="A742" s="248" t="s">
        <v>2340</v>
      </c>
      <c r="B742" s="249" t="s">
        <v>712</v>
      </c>
      <c r="C742" s="250">
        <f>SUM(C743:C745)</f>
        <v>0</v>
      </c>
      <c r="D742" s="251">
        <f>SUM(D743:D745)</f>
        <v>0</v>
      </c>
      <c r="E742" s="252" t="str">
        <f t="shared" si="35"/>
        <v/>
      </c>
      <c r="F742" s="58" t="str">
        <f t="shared" si="36"/>
        <v>否</v>
      </c>
      <c r="G742" s="186" t="str">
        <f t="shared" si="37"/>
        <v>款</v>
      </c>
    </row>
    <row r="743" ht="36" customHeight="1" spans="1:7">
      <c r="A743" s="248" t="s">
        <v>2341</v>
      </c>
      <c r="B743" s="249" t="s">
        <v>713</v>
      </c>
      <c r="C743" s="250">
        <v>0</v>
      </c>
      <c r="D743" s="251">
        <v>0</v>
      </c>
      <c r="E743" s="252" t="str">
        <f t="shared" si="35"/>
        <v/>
      </c>
      <c r="F743" s="58" t="str">
        <f t="shared" si="36"/>
        <v>否</v>
      </c>
      <c r="G743" s="186" t="str">
        <f t="shared" si="37"/>
        <v>项</v>
      </c>
    </row>
    <row r="744" ht="36" customHeight="1" spans="1:7">
      <c r="A744" s="248" t="s">
        <v>2342</v>
      </c>
      <c r="B744" s="249" t="s">
        <v>714</v>
      </c>
      <c r="C744" s="250">
        <v>0</v>
      </c>
      <c r="D744" s="251">
        <v>0</v>
      </c>
      <c r="E744" s="252" t="str">
        <f t="shared" si="35"/>
        <v/>
      </c>
      <c r="F744" s="58" t="str">
        <f t="shared" si="36"/>
        <v>否</v>
      </c>
      <c r="G744" s="186" t="str">
        <f t="shared" si="37"/>
        <v>项</v>
      </c>
    </row>
    <row r="745" ht="36" customHeight="1" spans="1:7">
      <c r="A745" s="248" t="s">
        <v>2343</v>
      </c>
      <c r="B745" s="249" t="s">
        <v>715</v>
      </c>
      <c r="C745" s="250">
        <v>0</v>
      </c>
      <c r="D745" s="251">
        <v>0</v>
      </c>
      <c r="E745" s="252" t="str">
        <f t="shared" si="35"/>
        <v/>
      </c>
      <c r="F745" s="58" t="str">
        <f t="shared" si="36"/>
        <v>否</v>
      </c>
      <c r="G745" s="186" t="str">
        <f t="shared" si="37"/>
        <v>项</v>
      </c>
    </row>
    <row r="746" ht="36" customHeight="1" spans="1:7">
      <c r="A746" s="248" t="s">
        <v>2344</v>
      </c>
      <c r="B746" s="249" t="s">
        <v>716</v>
      </c>
      <c r="C746" s="250">
        <f>SUM(C747:C754)</f>
        <v>366</v>
      </c>
      <c r="D746" s="251">
        <f>SUM(D747:D754)</f>
        <v>347</v>
      </c>
      <c r="E746" s="252">
        <f t="shared" si="35"/>
        <v>-0.0519125683060109</v>
      </c>
      <c r="F746" s="58" t="str">
        <f t="shared" si="36"/>
        <v>是</v>
      </c>
      <c r="G746" s="186" t="str">
        <f t="shared" si="37"/>
        <v>款</v>
      </c>
    </row>
    <row r="747" ht="36" customHeight="1" spans="1:7">
      <c r="A747" s="248" t="s">
        <v>2345</v>
      </c>
      <c r="B747" s="249" t="s">
        <v>717</v>
      </c>
      <c r="C747" s="250">
        <v>0</v>
      </c>
      <c r="D747" s="251">
        <v>0</v>
      </c>
      <c r="E747" s="252" t="str">
        <f t="shared" si="35"/>
        <v/>
      </c>
      <c r="F747" s="58" t="str">
        <f t="shared" si="36"/>
        <v>否</v>
      </c>
      <c r="G747" s="186" t="str">
        <f t="shared" si="37"/>
        <v>项</v>
      </c>
    </row>
    <row r="748" ht="36" customHeight="1" spans="1:7">
      <c r="A748" s="248" t="s">
        <v>2346</v>
      </c>
      <c r="B748" s="249" t="s">
        <v>718</v>
      </c>
      <c r="C748" s="253">
        <v>366</v>
      </c>
      <c r="D748" s="254">
        <v>347</v>
      </c>
      <c r="E748" s="252">
        <f t="shared" si="35"/>
        <v>-0.0519125683060109</v>
      </c>
      <c r="F748" s="58" t="str">
        <f t="shared" si="36"/>
        <v>是</v>
      </c>
      <c r="G748" s="186" t="str">
        <f t="shared" si="37"/>
        <v>项</v>
      </c>
    </row>
    <row r="749" ht="36" customHeight="1" spans="1:7">
      <c r="A749" s="248" t="s">
        <v>2347</v>
      </c>
      <c r="B749" s="249" t="s">
        <v>719</v>
      </c>
      <c r="C749" s="250">
        <v>0</v>
      </c>
      <c r="D749" s="251">
        <v>0</v>
      </c>
      <c r="E749" s="252" t="str">
        <f t="shared" si="35"/>
        <v/>
      </c>
      <c r="F749" s="58" t="str">
        <f t="shared" si="36"/>
        <v>否</v>
      </c>
      <c r="G749" s="186" t="str">
        <f t="shared" si="37"/>
        <v>项</v>
      </c>
    </row>
    <row r="750" ht="36" customHeight="1" spans="1:7">
      <c r="A750" s="248" t="s">
        <v>2348</v>
      </c>
      <c r="B750" s="249" t="s">
        <v>720</v>
      </c>
      <c r="C750" s="250">
        <v>0</v>
      </c>
      <c r="D750" s="251">
        <v>0</v>
      </c>
      <c r="E750" s="252" t="str">
        <f t="shared" si="35"/>
        <v/>
      </c>
      <c r="F750" s="58" t="str">
        <f t="shared" si="36"/>
        <v>否</v>
      </c>
      <c r="G750" s="186" t="str">
        <f t="shared" si="37"/>
        <v>项</v>
      </c>
    </row>
    <row r="751" ht="36" customHeight="1" spans="1:7">
      <c r="A751" s="248" t="s">
        <v>2349</v>
      </c>
      <c r="B751" s="249" t="s">
        <v>721</v>
      </c>
      <c r="C751" s="250">
        <v>0</v>
      </c>
      <c r="D751" s="251">
        <v>0</v>
      </c>
      <c r="E751" s="252" t="str">
        <f t="shared" si="35"/>
        <v/>
      </c>
      <c r="F751" s="58" t="str">
        <f t="shared" si="36"/>
        <v>否</v>
      </c>
      <c r="G751" s="186" t="str">
        <f t="shared" si="37"/>
        <v>项</v>
      </c>
    </row>
    <row r="752" ht="36" customHeight="1" spans="1:7">
      <c r="A752" s="248" t="s">
        <v>2350</v>
      </c>
      <c r="B752" s="249" t="s">
        <v>722</v>
      </c>
      <c r="C752" s="250">
        <v>0</v>
      </c>
      <c r="D752" s="251">
        <v>0</v>
      </c>
      <c r="E752" s="252" t="str">
        <f t="shared" si="35"/>
        <v/>
      </c>
      <c r="F752" s="58" t="str">
        <f t="shared" si="36"/>
        <v>否</v>
      </c>
      <c r="G752" s="186" t="str">
        <f t="shared" si="37"/>
        <v>项</v>
      </c>
    </row>
    <row r="753" ht="36" customHeight="1" spans="1:7">
      <c r="A753" s="257" t="s">
        <v>2351</v>
      </c>
      <c r="B753" s="249" t="s">
        <v>2352</v>
      </c>
      <c r="C753" s="250">
        <v>0</v>
      </c>
      <c r="D753" s="251">
        <v>0</v>
      </c>
      <c r="E753" s="252" t="str">
        <f t="shared" si="35"/>
        <v/>
      </c>
      <c r="F753" s="58" t="str">
        <f t="shared" si="36"/>
        <v>否</v>
      </c>
      <c r="G753" s="186" t="str">
        <f t="shared" si="37"/>
        <v>项</v>
      </c>
    </row>
    <row r="754" ht="36" customHeight="1" spans="1:7">
      <c r="A754" s="248" t="s">
        <v>2353</v>
      </c>
      <c r="B754" s="249" t="s">
        <v>723</v>
      </c>
      <c r="C754" s="250">
        <v>0</v>
      </c>
      <c r="D754" s="251">
        <v>0</v>
      </c>
      <c r="E754" s="252" t="str">
        <f t="shared" si="35"/>
        <v/>
      </c>
      <c r="F754" s="58" t="str">
        <f t="shared" si="36"/>
        <v>否</v>
      </c>
      <c r="G754" s="186" t="str">
        <f t="shared" si="37"/>
        <v>项</v>
      </c>
    </row>
    <row r="755" ht="36" customHeight="1" spans="1:7">
      <c r="A755" s="248" t="s">
        <v>2354</v>
      </c>
      <c r="B755" s="249" t="s">
        <v>724</v>
      </c>
      <c r="C755" s="250">
        <f>SUM(C756:C759)</f>
        <v>798</v>
      </c>
      <c r="D755" s="251">
        <f>SUM(D756:D759)</f>
        <v>923</v>
      </c>
      <c r="E755" s="252">
        <f t="shared" si="35"/>
        <v>0.156641604010025</v>
      </c>
      <c r="F755" s="58" t="str">
        <f t="shared" si="36"/>
        <v>是</v>
      </c>
      <c r="G755" s="186" t="str">
        <f t="shared" si="37"/>
        <v>款</v>
      </c>
    </row>
    <row r="756" ht="36" customHeight="1" spans="1:7">
      <c r="A756" s="248" t="s">
        <v>2355</v>
      </c>
      <c r="B756" s="249" t="s">
        <v>725</v>
      </c>
      <c r="C756" s="253">
        <v>5</v>
      </c>
      <c r="D756" s="254">
        <v>0</v>
      </c>
      <c r="E756" s="252">
        <f t="shared" si="35"/>
        <v>-1</v>
      </c>
      <c r="F756" s="58" t="str">
        <f t="shared" si="36"/>
        <v>是</v>
      </c>
      <c r="G756" s="186" t="str">
        <f t="shared" si="37"/>
        <v>项</v>
      </c>
    </row>
    <row r="757" ht="36" customHeight="1" spans="1:7">
      <c r="A757" s="248" t="s">
        <v>2356</v>
      </c>
      <c r="B757" s="249" t="s">
        <v>726</v>
      </c>
      <c r="C757" s="253">
        <v>370</v>
      </c>
      <c r="D757" s="254">
        <v>500</v>
      </c>
      <c r="E757" s="252">
        <f t="shared" si="35"/>
        <v>0.351351351351351</v>
      </c>
      <c r="F757" s="58" t="str">
        <f t="shared" si="36"/>
        <v>是</v>
      </c>
      <c r="G757" s="186" t="str">
        <f t="shared" si="37"/>
        <v>项</v>
      </c>
    </row>
    <row r="758" ht="36" customHeight="1" spans="1:7">
      <c r="A758" s="248" t="s">
        <v>2357</v>
      </c>
      <c r="B758" s="249" t="s">
        <v>728</v>
      </c>
      <c r="C758" s="250">
        <v>0</v>
      </c>
      <c r="D758" s="254">
        <v>0</v>
      </c>
      <c r="E758" s="252" t="str">
        <f t="shared" si="35"/>
        <v/>
      </c>
      <c r="F758" s="58" t="str">
        <f t="shared" si="36"/>
        <v>否</v>
      </c>
      <c r="G758" s="186" t="str">
        <f t="shared" si="37"/>
        <v>项</v>
      </c>
    </row>
    <row r="759" ht="36" customHeight="1" spans="1:7">
      <c r="A759" s="248" t="s">
        <v>2358</v>
      </c>
      <c r="B759" s="249" t="s">
        <v>729</v>
      </c>
      <c r="C759" s="253">
        <v>423</v>
      </c>
      <c r="D759" s="254">
        <v>423</v>
      </c>
      <c r="E759" s="252">
        <f t="shared" si="35"/>
        <v>0</v>
      </c>
      <c r="F759" s="58" t="str">
        <f t="shared" si="36"/>
        <v>是</v>
      </c>
      <c r="G759" s="186" t="str">
        <f t="shared" si="37"/>
        <v>项</v>
      </c>
    </row>
    <row r="760" ht="36" customHeight="1" spans="1:7">
      <c r="A760" s="248" t="s">
        <v>2359</v>
      </c>
      <c r="B760" s="249" t="s">
        <v>730</v>
      </c>
      <c r="C760" s="250">
        <f>SUM(C761:C766)</f>
        <v>827</v>
      </c>
      <c r="D760" s="251">
        <f>SUM(D761:D766)</f>
        <v>786</v>
      </c>
      <c r="E760" s="252">
        <f t="shared" si="35"/>
        <v>-0.0495767835550182</v>
      </c>
      <c r="F760" s="58" t="str">
        <f t="shared" si="36"/>
        <v>是</v>
      </c>
      <c r="G760" s="186" t="str">
        <f t="shared" si="37"/>
        <v>款</v>
      </c>
    </row>
    <row r="761" ht="36" customHeight="1" spans="1:7">
      <c r="A761" s="248" t="s">
        <v>2360</v>
      </c>
      <c r="B761" s="249" t="s">
        <v>731</v>
      </c>
      <c r="C761" s="253">
        <v>797</v>
      </c>
      <c r="D761" s="254">
        <v>756</v>
      </c>
      <c r="E761" s="252">
        <f t="shared" si="35"/>
        <v>-0.0514429109159348</v>
      </c>
      <c r="F761" s="58" t="str">
        <f t="shared" si="36"/>
        <v>是</v>
      </c>
      <c r="G761" s="186" t="str">
        <f t="shared" si="37"/>
        <v>项</v>
      </c>
    </row>
    <row r="762" ht="36" customHeight="1" spans="1:7">
      <c r="A762" s="248" t="s">
        <v>2361</v>
      </c>
      <c r="B762" s="249" t="s">
        <v>732</v>
      </c>
      <c r="C762" s="253">
        <v>0</v>
      </c>
      <c r="D762" s="254">
        <v>0</v>
      </c>
      <c r="E762" s="252" t="str">
        <f t="shared" si="35"/>
        <v/>
      </c>
      <c r="F762" s="58" t="str">
        <f t="shared" si="36"/>
        <v>否</v>
      </c>
      <c r="G762" s="186" t="str">
        <f t="shared" si="37"/>
        <v>项</v>
      </c>
    </row>
    <row r="763" ht="36" customHeight="1" spans="1:7">
      <c r="A763" s="248" t="s">
        <v>2362</v>
      </c>
      <c r="B763" s="249" t="s">
        <v>733</v>
      </c>
      <c r="C763" s="253">
        <v>0</v>
      </c>
      <c r="D763" s="254">
        <v>0</v>
      </c>
      <c r="E763" s="252" t="str">
        <f t="shared" si="35"/>
        <v/>
      </c>
      <c r="F763" s="58" t="str">
        <f t="shared" si="36"/>
        <v>否</v>
      </c>
      <c r="G763" s="186" t="str">
        <f t="shared" si="37"/>
        <v>项</v>
      </c>
    </row>
    <row r="764" ht="36" customHeight="1" spans="1:7">
      <c r="A764" s="248" t="s">
        <v>2363</v>
      </c>
      <c r="B764" s="249" t="s">
        <v>734</v>
      </c>
      <c r="C764" s="253">
        <v>30</v>
      </c>
      <c r="D764" s="254">
        <v>30</v>
      </c>
      <c r="E764" s="252">
        <f t="shared" si="35"/>
        <v>0</v>
      </c>
      <c r="F764" s="58" t="str">
        <f t="shared" si="36"/>
        <v>是</v>
      </c>
      <c r="G764" s="186" t="str">
        <f t="shared" si="37"/>
        <v>项</v>
      </c>
    </row>
    <row r="765" ht="36" customHeight="1" spans="1:7">
      <c r="A765" s="248" t="s">
        <v>2364</v>
      </c>
      <c r="B765" s="249" t="s">
        <v>735</v>
      </c>
      <c r="C765" s="250">
        <v>0</v>
      </c>
      <c r="D765" s="254">
        <v>0</v>
      </c>
      <c r="E765" s="252" t="str">
        <f t="shared" si="35"/>
        <v/>
      </c>
      <c r="F765" s="58" t="str">
        <f t="shared" si="36"/>
        <v>否</v>
      </c>
      <c r="G765" s="186" t="str">
        <f t="shared" si="37"/>
        <v>项</v>
      </c>
    </row>
    <row r="766" ht="36" customHeight="1" spans="1:7">
      <c r="A766" s="248" t="s">
        <v>2365</v>
      </c>
      <c r="B766" s="249" t="s">
        <v>736</v>
      </c>
      <c r="C766" s="250">
        <v>0</v>
      </c>
      <c r="D766" s="254">
        <v>0</v>
      </c>
      <c r="E766" s="252" t="str">
        <f t="shared" si="35"/>
        <v/>
      </c>
      <c r="F766" s="58" t="str">
        <f t="shared" si="36"/>
        <v>否</v>
      </c>
      <c r="G766" s="186" t="str">
        <f t="shared" si="37"/>
        <v>项</v>
      </c>
    </row>
    <row r="767" ht="36" customHeight="1" spans="1:7">
      <c r="A767" s="248" t="s">
        <v>2366</v>
      </c>
      <c r="B767" s="249" t="s">
        <v>737</v>
      </c>
      <c r="C767" s="250">
        <f>SUM(C768:C772)</f>
        <v>208</v>
      </c>
      <c r="D767" s="251">
        <f>SUM(D768:D772)</f>
        <v>73</v>
      </c>
      <c r="E767" s="252">
        <f t="shared" si="35"/>
        <v>-0.649038461538462</v>
      </c>
      <c r="F767" s="58" t="str">
        <f t="shared" si="36"/>
        <v>是</v>
      </c>
      <c r="G767" s="186" t="str">
        <f t="shared" si="37"/>
        <v>款</v>
      </c>
    </row>
    <row r="768" ht="36" customHeight="1" spans="1:7">
      <c r="A768" s="248" t="s">
        <v>2367</v>
      </c>
      <c r="B768" s="249" t="s">
        <v>738</v>
      </c>
      <c r="C768" s="253">
        <v>148</v>
      </c>
      <c r="D768" s="254">
        <v>73</v>
      </c>
      <c r="E768" s="252">
        <f t="shared" si="35"/>
        <v>-0.506756756756757</v>
      </c>
      <c r="F768" s="58" t="str">
        <f t="shared" si="36"/>
        <v>是</v>
      </c>
      <c r="G768" s="186" t="str">
        <f t="shared" si="37"/>
        <v>项</v>
      </c>
    </row>
    <row r="769" ht="36" customHeight="1" spans="1:7">
      <c r="A769" s="248" t="s">
        <v>2368</v>
      </c>
      <c r="B769" s="249" t="s">
        <v>739</v>
      </c>
      <c r="C769" s="253">
        <v>0</v>
      </c>
      <c r="D769" s="251">
        <v>0</v>
      </c>
      <c r="E769" s="252" t="str">
        <f t="shared" si="35"/>
        <v/>
      </c>
      <c r="F769" s="58" t="str">
        <f t="shared" si="36"/>
        <v>否</v>
      </c>
      <c r="G769" s="186" t="str">
        <f t="shared" si="37"/>
        <v>项</v>
      </c>
    </row>
    <row r="770" ht="36" customHeight="1" spans="1:7">
      <c r="A770" s="248" t="s">
        <v>2369</v>
      </c>
      <c r="B770" s="249" t="s">
        <v>740</v>
      </c>
      <c r="C770" s="253">
        <v>0</v>
      </c>
      <c r="D770" s="251">
        <v>0</v>
      </c>
      <c r="E770" s="252" t="str">
        <f t="shared" si="35"/>
        <v/>
      </c>
      <c r="F770" s="58" t="str">
        <f t="shared" si="36"/>
        <v>否</v>
      </c>
      <c r="G770" s="186" t="str">
        <f t="shared" si="37"/>
        <v>项</v>
      </c>
    </row>
    <row r="771" ht="36" customHeight="1" spans="1:7">
      <c r="A771" s="248" t="s">
        <v>2370</v>
      </c>
      <c r="B771" s="249" t="s">
        <v>741</v>
      </c>
      <c r="C771" s="253">
        <v>60</v>
      </c>
      <c r="D771" s="251">
        <v>0</v>
      </c>
      <c r="E771" s="252">
        <f t="shared" si="35"/>
        <v>-1</v>
      </c>
      <c r="F771" s="58" t="str">
        <f t="shared" si="36"/>
        <v>是</v>
      </c>
      <c r="G771" s="186" t="str">
        <f t="shared" si="37"/>
        <v>项</v>
      </c>
    </row>
    <row r="772" ht="36" customHeight="1" spans="1:7">
      <c r="A772" s="248" t="s">
        <v>2371</v>
      </c>
      <c r="B772" s="249" t="s">
        <v>742</v>
      </c>
      <c r="C772" s="250">
        <v>0</v>
      </c>
      <c r="D772" s="251">
        <v>0</v>
      </c>
      <c r="E772" s="252" t="str">
        <f t="shared" ref="E772:E835" si="38">IF(C772&lt;&gt;0,D772/C772-1,"")</f>
        <v/>
      </c>
      <c r="F772" s="58" t="str">
        <f t="shared" ref="F772:F835" si="39">IF(LEN(A772)=3,"是",IF(B772&lt;&gt;"",IF(SUM(C772:D772)&lt;&gt;0,"是","否"),"是"))</f>
        <v>否</v>
      </c>
      <c r="G772" s="186" t="str">
        <f t="shared" ref="G772:G835" si="40">IF(LEN(A772)=3,"类",IF(LEN(A772)=5,"款","项"))</f>
        <v>项</v>
      </c>
    </row>
    <row r="773" ht="36" customHeight="1" spans="1:7">
      <c r="A773" s="248" t="s">
        <v>2372</v>
      </c>
      <c r="B773" s="249" t="s">
        <v>743</v>
      </c>
      <c r="C773" s="250">
        <f>SUM(C774:C775)</f>
        <v>0</v>
      </c>
      <c r="D773" s="251">
        <f>SUM(D774:D775)</f>
        <v>0</v>
      </c>
      <c r="E773" s="252" t="str">
        <f t="shared" si="38"/>
        <v/>
      </c>
      <c r="F773" s="58" t="str">
        <f t="shared" si="39"/>
        <v>否</v>
      </c>
      <c r="G773" s="186" t="str">
        <f t="shared" si="40"/>
        <v>款</v>
      </c>
    </row>
    <row r="774" ht="36" customHeight="1" spans="1:7">
      <c r="A774" s="248" t="s">
        <v>2373</v>
      </c>
      <c r="B774" s="249" t="s">
        <v>744</v>
      </c>
      <c r="C774" s="250">
        <v>0</v>
      </c>
      <c r="D774" s="251">
        <v>0</v>
      </c>
      <c r="E774" s="252" t="str">
        <f t="shared" si="38"/>
        <v/>
      </c>
      <c r="F774" s="58" t="str">
        <f t="shared" si="39"/>
        <v>否</v>
      </c>
      <c r="G774" s="186" t="str">
        <f t="shared" si="40"/>
        <v>项</v>
      </c>
    </row>
    <row r="775" ht="36" customHeight="1" spans="1:7">
      <c r="A775" s="248" t="s">
        <v>2374</v>
      </c>
      <c r="B775" s="249" t="s">
        <v>745</v>
      </c>
      <c r="C775" s="250">
        <v>0</v>
      </c>
      <c r="D775" s="251">
        <v>0</v>
      </c>
      <c r="E775" s="252" t="str">
        <f t="shared" si="38"/>
        <v/>
      </c>
      <c r="F775" s="58" t="str">
        <f t="shared" si="39"/>
        <v>否</v>
      </c>
      <c r="G775" s="186" t="str">
        <f t="shared" si="40"/>
        <v>项</v>
      </c>
    </row>
    <row r="776" ht="36" customHeight="1" spans="1:7">
      <c r="A776" s="248" t="s">
        <v>2375</v>
      </c>
      <c r="B776" s="249" t="s">
        <v>746</v>
      </c>
      <c r="C776" s="250">
        <f>SUM(C777:C778)</f>
        <v>0</v>
      </c>
      <c r="D776" s="251">
        <f>SUM(D777:D778)</f>
        <v>0</v>
      </c>
      <c r="E776" s="252" t="str">
        <f t="shared" si="38"/>
        <v/>
      </c>
      <c r="F776" s="58" t="str">
        <f t="shared" si="39"/>
        <v>否</v>
      </c>
      <c r="G776" s="186" t="str">
        <f t="shared" si="40"/>
        <v>款</v>
      </c>
    </row>
    <row r="777" ht="36" customHeight="1" spans="1:7">
      <c r="A777" s="248" t="s">
        <v>2376</v>
      </c>
      <c r="B777" s="249" t="s">
        <v>747</v>
      </c>
      <c r="C777" s="250">
        <v>0</v>
      </c>
      <c r="D777" s="251">
        <v>0</v>
      </c>
      <c r="E777" s="252" t="str">
        <f t="shared" si="38"/>
        <v/>
      </c>
      <c r="F777" s="58" t="str">
        <f t="shared" si="39"/>
        <v>否</v>
      </c>
      <c r="G777" s="186" t="str">
        <f t="shared" si="40"/>
        <v>项</v>
      </c>
    </row>
    <row r="778" ht="36" customHeight="1" spans="1:7">
      <c r="A778" s="248" t="s">
        <v>2377</v>
      </c>
      <c r="B778" s="249" t="s">
        <v>748</v>
      </c>
      <c r="C778" s="250">
        <v>0</v>
      </c>
      <c r="D778" s="251">
        <v>0</v>
      </c>
      <c r="E778" s="252" t="str">
        <f t="shared" si="38"/>
        <v/>
      </c>
      <c r="F778" s="58" t="str">
        <f t="shared" si="39"/>
        <v>否</v>
      </c>
      <c r="G778" s="186" t="str">
        <f t="shared" si="40"/>
        <v>项</v>
      </c>
    </row>
    <row r="779" ht="36" customHeight="1" spans="1:7">
      <c r="A779" s="248" t="s">
        <v>2378</v>
      </c>
      <c r="B779" s="249" t="s">
        <v>749</v>
      </c>
      <c r="C779" s="250">
        <f>C780</f>
        <v>0</v>
      </c>
      <c r="D779" s="251">
        <f>D780</f>
        <v>0</v>
      </c>
      <c r="E779" s="252" t="str">
        <f t="shared" si="38"/>
        <v/>
      </c>
      <c r="F779" s="58" t="str">
        <f t="shared" si="39"/>
        <v>否</v>
      </c>
      <c r="G779" s="186" t="str">
        <f t="shared" si="40"/>
        <v>款</v>
      </c>
    </row>
    <row r="780" ht="36" customHeight="1" spans="1:7">
      <c r="A780" s="248">
        <v>2110901</v>
      </c>
      <c r="B780" s="260" t="s">
        <v>750</v>
      </c>
      <c r="C780" s="250">
        <v>0</v>
      </c>
      <c r="D780" s="251">
        <v>0</v>
      </c>
      <c r="E780" s="252" t="str">
        <f t="shared" si="38"/>
        <v/>
      </c>
      <c r="F780" s="58" t="str">
        <f t="shared" si="39"/>
        <v>否</v>
      </c>
      <c r="G780" s="186" t="str">
        <f t="shared" si="40"/>
        <v>项</v>
      </c>
    </row>
    <row r="781" ht="36" customHeight="1" spans="1:7">
      <c r="A781" s="248" t="s">
        <v>2379</v>
      </c>
      <c r="B781" s="249" t="s">
        <v>751</v>
      </c>
      <c r="C781" s="250">
        <f>C782</f>
        <v>0</v>
      </c>
      <c r="D781" s="251">
        <f>D782</f>
        <v>0</v>
      </c>
      <c r="E781" s="252" t="str">
        <f t="shared" si="38"/>
        <v/>
      </c>
      <c r="F781" s="58" t="str">
        <f t="shared" si="39"/>
        <v>否</v>
      </c>
      <c r="G781" s="186" t="str">
        <f t="shared" si="40"/>
        <v>款</v>
      </c>
    </row>
    <row r="782" ht="36" customHeight="1" spans="1:7">
      <c r="A782" s="248">
        <v>2111001</v>
      </c>
      <c r="B782" s="260" t="s">
        <v>752</v>
      </c>
      <c r="C782" s="250">
        <v>0</v>
      </c>
      <c r="D782" s="251">
        <v>0</v>
      </c>
      <c r="E782" s="252" t="str">
        <f t="shared" si="38"/>
        <v/>
      </c>
      <c r="F782" s="58" t="str">
        <f t="shared" si="39"/>
        <v>否</v>
      </c>
      <c r="G782" s="186" t="str">
        <f t="shared" si="40"/>
        <v>项</v>
      </c>
    </row>
    <row r="783" ht="36" customHeight="1" spans="1:7">
      <c r="A783" s="248" t="s">
        <v>2380</v>
      </c>
      <c r="B783" s="249" t="s">
        <v>753</v>
      </c>
      <c r="C783" s="250">
        <f>SUM(C784:C788)</f>
        <v>0</v>
      </c>
      <c r="D783" s="251">
        <f>SUM(D784:D788)</f>
        <v>0</v>
      </c>
      <c r="E783" s="252" t="str">
        <f t="shared" si="38"/>
        <v/>
      </c>
      <c r="F783" s="58" t="str">
        <f t="shared" si="39"/>
        <v>否</v>
      </c>
      <c r="G783" s="186" t="str">
        <f t="shared" si="40"/>
        <v>款</v>
      </c>
    </row>
    <row r="784" ht="36" customHeight="1" spans="1:7">
      <c r="A784" s="248" t="s">
        <v>2381</v>
      </c>
      <c r="B784" s="249" t="s">
        <v>754</v>
      </c>
      <c r="C784" s="250">
        <v>0</v>
      </c>
      <c r="D784" s="251">
        <v>0</v>
      </c>
      <c r="E784" s="252" t="str">
        <f t="shared" si="38"/>
        <v/>
      </c>
      <c r="F784" s="58" t="str">
        <f t="shared" si="39"/>
        <v>否</v>
      </c>
      <c r="G784" s="186" t="str">
        <f t="shared" si="40"/>
        <v>项</v>
      </c>
    </row>
    <row r="785" ht="36" customHeight="1" spans="1:7">
      <c r="A785" s="248" t="s">
        <v>2382</v>
      </c>
      <c r="B785" s="249" t="s">
        <v>755</v>
      </c>
      <c r="C785" s="250">
        <v>0</v>
      </c>
      <c r="D785" s="251">
        <v>0</v>
      </c>
      <c r="E785" s="252" t="str">
        <f t="shared" si="38"/>
        <v/>
      </c>
      <c r="F785" s="58" t="str">
        <f t="shared" si="39"/>
        <v>否</v>
      </c>
      <c r="G785" s="186" t="str">
        <f t="shared" si="40"/>
        <v>项</v>
      </c>
    </row>
    <row r="786" ht="36" customHeight="1" spans="1:7">
      <c r="A786" s="248" t="s">
        <v>2383</v>
      </c>
      <c r="B786" s="249" t="s">
        <v>756</v>
      </c>
      <c r="C786" s="250">
        <v>0</v>
      </c>
      <c r="D786" s="251">
        <v>0</v>
      </c>
      <c r="E786" s="252" t="str">
        <f t="shared" si="38"/>
        <v/>
      </c>
      <c r="F786" s="58" t="str">
        <f t="shared" si="39"/>
        <v>否</v>
      </c>
      <c r="G786" s="186" t="str">
        <f t="shared" si="40"/>
        <v>项</v>
      </c>
    </row>
    <row r="787" ht="36" customHeight="1" spans="1:7">
      <c r="A787" s="248" t="s">
        <v>2384</v>
      </c>
      <c r="B787" s="249" t="s">
        <v>757</v>
      </c>
      <c r="C787" s="250">
        <v>0</v>
      </c>
      <c r="D787" s="251">
        <v>0</v>
      </c>
      <c r="E787" s="252" t="str">
        <f t="shared" si="38"/>
        <v/>
      </c>
      <c r="F787" s="58" t="str">
        <f t="shared" si="39"/>
        <v>否</v>
      </c>
      <c r="G787" s="186" t="str">
        <f t="shared" si="40"/>
        <v>项</v>
      </c>
    </row>
    <row r="788" ht="36" customHeight="1" spans="1:7">
      <c r="A788" s="248" t="s">
        <v>2385</v>
      </c>
      <c r="B788" s="249" t="s">
        <v>758</v>
      </c>
      <c r="C788" s="250">
        <v>0</v>
      </c>
      <c r="D788" s="251">
        <v>0</v>
      </c>
      <c r="E788" s="252" t="str">
        <f t="shared" si="38"/>
        <v/>
      </c>
      <c r="F788" s="58" t="str">
        <f t="shared" si="39"/>
        <v>否</v>
      </c>
      <c r="G788" s="186" t="str">
        <f t="shared" si="40"/>
        <v>项</v>
      </c>
    </row>
    <row r="789" ht="36" customHeight="1" spans="1:7">
      <c r="A789" s="248" t="s">
        <v>2386</v>
      </c>
      <c r="B789" s="249" t="s">
        <v>759</v>
      </c>
      <c r="C789" s="250">
        <f>C790</f>
        <v>0</v>
      </c>
      <c r="D789" s="251">
        <f>D790</f>
        <v>0</v>
      </c>
      <c r="E789" s="252" t="str">
        <f t="shared" si="38"/>
        <v/>
      </c>
      <c r="F789" s="58" t="str">
        <f t="shared" si="39"/>
        <v>否</v>
      </c>
      <c r="G789" s="186" t="str">
        <f t="shared" si="40"/>
        <v>款</v>
      </c>
    </row>
    <row r="790" ht="36" customHeight="1" spans="1:7">
      <c r="A790" s="257" t="s">
        <v>2387</v>
      </c>
      <c r="B790" s="249" t="s">
        <v>760</v>
      </c>
      <c r="C790" s="250">
        <v>0</v>
      </c>
      <c r="D790" s="251">
        <v>0</v>
      </c>
      <c r="E790" s="252" t="str">
        <f t="shared" si="38"/>
        <v/>
      </c>
      <c r="F790" s="58" t="str">
        <f t="shared" si="39"/>
        <v>否</v>
      </c>
      <c r="G790" s="186" t="str">
        <f t="shared" si="40"/>
        <v>项</v>
      </c>
    </row>
    <row r="791" ht="36" customHeight="1" spans="1:7">
      <c r="A791" s="248" t="s">
        <v>2388</v>
      </c>
      <c r="B791" s="249" t="s">
        <v>761</v>
      </c>
      <c r="C791" s="250">
        <f>C792</f>
        <v>0</v>
      </c>
      <c r="D791" s="251">
        <f>D792</f>
        <v>0</v>
      </c>
      <c r="E791" s="252" t="str">
        <f t="shared" si="38"/>
        <v/>
      </c>
      <c r="F791" s="58" t="str">
        <f t="shared" si="39"/>
        <v>否</v>
      </c>
      <c r="G791" s="186" t="str">
        <f t="shared" si="40"/>
        <v>款</v>
      </c>
    </row>
    <row r="792" ht="36" customHeight="1" spans="1:7">
      <c r="A792" s="257" t="s">
        <v>2389</v>
      </c>
      <c r="B792" s="249" t="s">
        <v>762</v>
      </c>
      <c r="C792" s="250">
        <v>0</v>
      </c>
      <c r="D792" s="251">
        <v>0</v>
      </c>
      <c r="E792" s="252" t="str">
        <f t="shared" si="38"/>
        <v/>
      </c>
      <c r="F792" s="58" t="str">
        <f t="shared" si="39"/>
        <v>否</v>
      </c>
      <c r="G792" s="186" t="str">
        <f t="shared" si="40"/>
        <v>项</v>
      </c>
    </row>
    <row r="793" ht="36" customHeight="1" spans="1:7">
      <c r="A793" s="248" t="s">
        <v>2390</v>
      </c>
      <c r="B793" s="249" t="s">
        <v>763</v>
      </c>
      <c r="C793" s="250">
        <f>SUM(C794:C807)</f>
        <v>0</v>
      </c>
      <c r="D793" s="251">
        <f>SUM(D794:D807)</f>
        <v>0</v>
      </c>
      <c r="E793" s="252" t="str">
        <f t="shared" si="38"/>
        <v/>
      </c>
      <c r="F793" s="58" t="str">
        <f t="shared" si="39"/>
        <v>否</v>
      </c>
      <c r="G793" s="186" t="str">
        <f t="shared" si="40"/>
        <v>款</v>
      </c>
    </row>
    <row r="794" ht="36" customHeight="1" spans="1:7">
      <c r="A794" s="248" t="s">
        <v>2391</v>
      </c>
      <c r="B794" s="249" t="s">
        <v>179</v>
      </c>
      <c r="C794" s="250">
        <v>0</v>
      </c>
      <c r="D794" s="251">
        <v>0</v>
      </c>
      <c r="E794" s="252" t="str">
        <f t="shared" si="38"/>
        <v/>
      </c>
      <c r="F794" s="58" t="str">
        <f t="shared" si="39"/>
        <v>否</v>
      </c>
      <c r="G794" s="186" t="str">
        <f t="shared" si="40"/>
        <v>项</v>
      </c>
    </row>
    <row r="795" ht="36" customHeight="1" spans="1:7">
      <c r="A795" s="248" t="s">
        <v>2392</v>
      </c>
      <c r="B795" s="249" t="s">
        <v>180</v>
      </c>
      <c r="C795" s="250">
        <v>0</v>
      </c>
      <c r="D795" s="251">
        <v>0</v>
      </c>
      <c r="E795" s="252" t="str">
        <f t="shared" si="38"/>
        <v/>
      </c>
      <c r="F795" s="58" t="str">
        <f t="shared" si="39"/>
        <v>否</v>
      </c>
      <c r="G795" s="186" t="str">
        <f t="shared" si="40"/>
        <v>项</v>
      </c>
    </row>
    <row r="796" ht="36" customHeight="1" spans="1:7">
      <c r="A796" s="248" t="s">
        <v>2393</v>
      </c>
      <c r="B796" s="249" t="s">
        <v>181</v>
      </c>
      <c r="C796" s="250">
        <v>0</v>
      </c>
      <c r="D796" s="251">
        <v>0</v>
      </c>
      <c r="E796" s="252" t="str">
        <f t="shared" si="38"/>
        <v/>
      </c>
      <c r="F796" s="58" t="str">
        <f t="shared" si="39"/>
        <v>否</v>
      </c>
      <c r="G796" s="186" t="str">
        <f t="shared" si="40"/>
        <v>项</v>
      </c>
    </row>
    <row r="797" ht="36" customHeight="1" spans="1:7">
      <c r="A797" s="248" t="s">
        <v>2394</v>
      </c>
      <c r="B797" s="249" t="s">
        <v>764</v>
      </c>
      <c r="C797" s="250">
        <v>0</v>
      </c>
      <c r="D797" s="251">
        <v>0</v>
      </c>
      <c r="E797" s="252" t="str">
        <f t="shared" si="38"/>
        <v/>
      </c>
      <c r="F797" s="58" t="str">
        <f t="shared" si="39"/>
        <v>否</v>
      </c>
      <c r="G797" s="186" t="str">
        <f t="shared" si="40"/>
        <v>项</v>
      </c>
    </row>
    <row r="798" ht="36" customHeight="1" spans="1:7">
      <c r="A798" s="248" t="s">
        <v>2395</v>
      </c>
      <c r="B798" s="249" t="s">
        <v>765</v>
      </c>
      <c r="C798" s="250">
        <v>0</v>
      </c>
      <c r="D798" s="251">
        <v>0</v>
      </c>
      <c r="E798" s="252" t="str">
        <f t="shared" si="38"/>
        <v/>
      </c>
      <c r="F798" s="58" t="str">
        <f t="shared" si="39"/>
        <v>否</v>
      </c>
      <c r="G798" s="186" t="str">
        <f t="shared" si="40"/>
        <v>项</v>
      </c>
    </row>
    <row r="799" ht="36" customHeight="1" spans="1:7">
      <c r="A799" s="248" t="s">
        <v>2396</v>
      </c>
      <c r="B799" s="249" t="s">
        <v>766</v>
      </c>
      <c r="C799" s="250">
        <v>0</v>
      </c>
      <c r="D799" s="251">
        <v>0</v>
      </c>
      <c r="E799" s="252" t="str">
        <f t="shared" si="38"/>
        <v/>
      </c>
      <c r="F799" s="58" t="str">
        <f t="shared" si="39"/>
        <v>否</v>
      </c>
      <c r="G799" s="186" t="str">
        <f t="shared" si="40"/>
        <v>项</v>
      </c>
    </row>
    <row r="800" ht="36" customHeight="1" spans="1:7">
      <c r="A800" s="248" t="s">
        <v>2397</v>
      </c>
      <c r="B800" s="249" t="s">
        <v>767</v>
      </c>
      <c r="C800" s="250">
        <v>0</v>
      </c>
      <c r="D800" s="251">
        <v>0</v>
      </c>
      <c r="E800" s="252" t="str">
        <f t="shared" si="38"/>
        <v/>
      </c>
      <c r="F800" s="58" t="str">
        <f t="shared" si="39"/>
        <v>否</v>
      </c>
      <c r="G800" s="186" t="str">
        <f t="shared" si="40"/>
        <v>项</v>
      </c>
    </row>
    <row r="801" ht="36" customHeight="1" spans="1:7">
      <c r="A801" s="248" t="s">
        <v>2398</v>
      </c>
      <c r="B801" s="249" t="s">
        <v>768</v>
      </c>
      <c r="C801" s="250">
        <v>0</v>
      </c>
      <c r="D801" s="251">
        <v>0</v>
      </c>
      <c r="E801" s="252" t="str">
        <f t="shared" si="38"/>
        <v/>
      </c>
      <c r="F801" s="58" t="str">
        <f t="shared" si="39"/>
        <v>否</v>
      </c>
      <c r="G801" s="186" t="str">
        <f t="shared" si="40"/>
        <v>项</v>
      </c>
    </row>
    <row r="802" ht="36" customHeight="1" spans="1:7">
      <c r="A802" s="248" t="s">
        <v>2399</v>
      </c>
      <c r="B802" s="249" t="s">
        <v>769</v>
      </c>
      <c r="C802" s="250">
        <v>0</v>
      </c>
      <c r="D802" s="251">
        <v>0</v>
      </c>
      <c r="E802" s="252" t="str">
        <f t="shared" si="38"/>
        <v/>
      </c>
      <c r="F802" s="58" t="str">
        <f t="shared" si="39"/>
        <v>否</v>
      </c>
      <c r="G802" s="186" t="str">
        <f t="shared" si="40"/>
        <v>项</v>
      </c>
    </row>
    <row r="803" ht="36" customHeight="1" spans="1:7">
      <c r="A803" s="248" t="s">
        <v>2400</v>
      </c>
      <c r="B803" s="249" t="s">
        <v>770</v>
      </c>
      <c r="C803" s="250">
        <v>0</v>
      </c>
      <c r="D803" s="251">
        <v>0</v>
      </c>
      <c r="E803" s="252" t="str">
        <f t="shared" si="38"/>
        <v/>
      </c>
      <c r="F803" s="58" t="str">
        <f t="shared" si="39"/>
        <v>否</v>
      </c>
      <c r="G803" s="186" t="str">
        <f t="shared" si="40"/>
        <v>项</v>
      </c>
    </row>
    <row r="804" ht="36" customHeight="1" spans="1:7">
      <c r="A804" s="248" t="s">
        <v>2401</v>
      </c>
      <c r="B804" s="249" t="s">
        <v>220</v>
      </c>
      <c r="C804" s="250">
        <v>0</v>
      </c>
      <c r="D804" s="251">
        <v>0</v>
      </c>
      <c r="E804" s="252" t="str">
        <f t="shared" si="38"/>
        <v/>
      </c>
      <c r="F804" s="58" t="str">
        <f t="shared" si="39"/>
        <v>否</v>
      </c>
      <c r="G804" s="186" t="str">
        <f t="shared" si="40"/>
        <v>项</v>
      </c>
    </row>
    <row r="805" ht="36" customHeight="1" spans="1:7">
      <c r="A805" s="248" t="s">
        <v>2402</v>
      </c>
      <c r="B805" s="249" t="s">
        <v>771</v>
      </c>
      <c r="C805" s="250">
        <v>0</v>
      </c>
      <c r="D805" s="251">
        <v>0</v>
      </c>
      <c r="E805" s="252" t="str">
        <f t="shared" si="38"/>
        <v/>
      </c>
      <c r="F805" s="58" t="str">
        <f t="shared" si="39"/>
        <v>否</v>
      </c>
      <c r="G805" s="186" t="str">
        <f t="shared" si="40"/>
        <v>项</v>
      </c>
    </row>
    <row r="806" ht="36" customHeight="1" spans="1:7">
      <c r="A806" s="248" t="s">
        <v>2403</v>
      </c>
      <c r="B806" s="249" t="s">
        <v>188</v>
      </c>
      <c r="C806" s="250">
        <v>0</v>
      </c>
      <c r="D806" s="251">
        <v>0</v>
      </c>
      <c r="E806" s="252" t="str">
        <f t="shared" si="38"/>
        <v/>
      </c>
      <c r="F806" s="58" t="str">
        <f t="shared" si="39"/>
        <v>否</v>
      </c>
      <c r="G806" s="186" t="str">
        <f t="shared" si="40"/>
        <v>项</v>
      </c>
    </row>
    <row r="807" ht="36" customHeight="1" spans="1:7">
      <c r="A807" s="248" t="s">
        <v>2404</v>
      </c>
      <c r="B807" s="249" t="s">
        <v>772</v>
      </c>
      <c r="C807" s="250">
        <v>0</v>
      </c>
      <c r="D807" s="251">
        <v>0</v>
      </c>
      <c r="E807" s="252" t="str">
        <f t="shared" si="38"/>
        <v/>
      </c>
      <c r="F807" s="58" t="str">
        <f t="shared" si="39"/>
        <v>否</v>
      </c>
      <c r="G807" s="186" t="str">
        <f t="shared" si="40"/>
        <v>项</v>
      </c>
    </row>
    <row r="808" ht="36" customHeight="1" spans="1:7">
      <c r="A808" s="248" t="s">
        <v>2405</v>
      </c>
      <c r="B808" s="249" t="s">
        <v>773</v>
      </c>
      <c r="C808" s="250">
        <f>C809</f>
        <v>50</v>
      </c>
      <c r="D808" s="251">
        <f>D809</f>
        <v>0</v>
      </c>
      <c r="E808" s="252">
        <f t="shared" si="38"/>
        <v>-1</v>
      </c>
      <c r="F808" s="58" t="str">
        <f t="shared" si="39"/>
        <v>是</v>
      </c>
      <c r="G808" s="186" t="str">
        <f t="shared" si="40"/>
        <v>款</v>
      </c>
    </row>
    <row r="809" ht="36" customHeight="1" spans="1:7">
      <c r="A809" s="259" t="s">
        <v>774</v>
      </c>
      <c r="B809" s="262" t="s">
        <v>775</v>
      </c>
      <c r="C809" s="253">
        <v>50</v>
      </c>
      <c r="D809" s="251">
        <v>0</v>
      </c>
      <c r="E809" s="252">
        <f t="shared" si="38"/>
        <v>-1</v>
      </c>
      <c r="F809" s="58" t="str">
        <f t="shared" si="39"/>
        <v>是</v>
      </c>
      <c r="G809" s="186" t="str">
        <f t="shared" si="40"/>
        <v>项</v>
      </c>
    </row>
    <row r="810" ht="36" customHeight="1" spans="1:7">
      <c r="A810" s="243" t="s">
        <v>137</v>
      </c>
      <c r="B810" s="244" t="s">
        <v>138</v>
      </c>
      <c r="C810" s="245">
        <f>SUM(C811,C822,C824,C827,C829,C831)</f>
        <v>6301</v>
      </c>
      <c r="D810" s="246">
        <f>SUM(D811,D822,D824,D827,D829,D831)</f>
        <v>2625</v>
      </c>
      <c r="E810" s="247">
        <f t="shared" si="38"/>
        <v>-0.583399460403111</v>
      </c>
      <c r="F810" s="58" t="str">
        <f t="shared" si="39"/>
        <v>是</v>
      </c>
      <c r="G810" s="186" t="str">
        <f t="shared" si="40"/>
        <v>类</v>
      </c>
    </row>
    <row r="811" ht="36" customHeight="1" spans="1:7">
      <c r="A811" s="248" t="s">
        <v>2406</v>
      </c>
      <c r="B811" s="249" t="s">
        <v>776</v>
      </c>
      <c r="C811" s="250">
        <f>SUM(C812:C821)</f>
        <v>2717</v>
      </c>
      <c r="D811" s="251">
        <f>SUM(D812:D821)</f>
        <v>890</v>
      </c>
      <c r="E811" s="252">
        <f t="shared" si="38"/>
        <v>-0.672432830327567</v>
      </c>
      <c r="F811" s="58" t="str">
        <f t="shared" si="39"/>
        <v>是</v>
      </c>
      <c r="G811" s="186" t="str">
        <f t="shared" si="40"/>
        <v>款</v>
      </c>
    </row>
    <row r="812" ht="36" customHeight="1" spans="1:7">
      <c r="A812" s="248" t="s">
        <v>2407</v>
      </c>
      <c r="B812" s="249" t="s">
        <v>179</v>
      </c>
      <c r="C812" s="253">
        <v>917</v>
      </c>
      <c r="D812" s="254">
        <v>890</v>
      </c>
      <c r="E812" s="252">
        <f t="shared" si="38"/>
        <v>-0.0294438386041439</v>
      </c>
      <c r="F812" s="58" t="str">
        <f t="shared" si="39"/>
        <v>是</v>
      </c>
      <c r="G812" s="186" t="str">
        <f t="shared" si="40"/>
        <v>项</v>
      </c>
    </row>
    <row r="813" ht="36" customHeight="1" spans="1:7">
      <c r="A813" s="248" t="s">
        <v>2408</v>
      </c>
      <c r="B813" s="249" t="s">
        <v>180</v>
      </c>
      <c r="C813" s="253">
        <v>1445</v>
      </c>
      <c r="D813" s="254">
        <v>0</v>
      </c>
      <c r="E813" s="252">
        <f t="shared" si="38"/>
        <v>-1</v>
      </c>
      <c r="F813" s="58" t="str">
        <f t="shared" si="39"/>
        <v>是</v>
      </c>
      <c r="G813" s="186" t="str">
        <f t="shared" si="40"/>
        <v>项</v>
      </c>
    </row>
    <row r="814" ht="36" customHeight="1" spans="1:7">
      <c r="A814" s="248" t="s">
        <v>2409</v>
      </c>
      <c r="B814" s="249" t="s">
        <v>181</v>
      </c>
      <c r="C814" s="253">
        <v>300</v>
      </c>
      <c r="D814" s="251">
        <v>0</v>
      </c>
      <c r="E814" s="252">
        <f t="shared" si="38"/>
        <v>-1</v>
      </c>
      <c r="F814" s="58" t="str">
        <f t="shared" si="39"/>
        <v>是</v>
      </c>
      <c r="G814" s="186" t="str">
        <f t="shared" si="40"/>
        <v>项</v>
      </c>
    </row>
    <row r="815" ht="36" customHeight="1" spans="1:7">
      <c r="A815" s="248" t="s">
        <v>2410</v>
      </c>
      <c r="B815" s="249" t="s">
        <v>777</v>
      </c>
      <c r="C815" s="253">
        <v>15</v>
      </c>
      <c r="D815" s="251">
        <v>0</v>
      </c>
      <c r="E815" s="252">
        <f t="shared" si="38"/>
        <v>-1</v>
      </c>
      <c r="F815" s="58" t="str">
        <f t="shared" si="39"/>
        <v>是</v>
      </c>
      <c r="G815" s="186" t="str">
        <f t="shared" si="40"/>
        <v>项</v>
      </c>
    </row>
    <row r="816" ht="36" customHeight="1" spans="1:7">
      <c r="A816" s="248" t="s">
        <v>2411</v>
      </c>
      <c r="B816" s="249" t="s">
        <v>778</v>
      </c>
      <c r="C816" s="253">
        <v>0</v>
      </c>
      <c r="D816" s="251">
        <v>0</v>
      </c>
      <c r="E816" s="252" t="str">
        <f t="shared" si="38"/>
        <v/>
      </c>
      <c r="F816" s="58" t="str">
        <f t="shared" si="39"/>
        <v>否</v>
      </c>
      <c r="G816" s="186" t="str">
        <f t="shared" si="40"/>
        <v>项</v>
      </c>
    </row>
    <row r="817" ht="36" customHeight="1" spans="1:7">
      <c r="A817" s="248" t="s">
        <v>2412</v>
      </c>
      <c r="B817" s="249" t="s">
        <v>779</v>
      </c>
      <c r="C817" s="253">
        <v>0</v>
      </c>
      <c r="D817" s="251">
        <v>0</v>
      </c>
      <c r="E817" s="252" t="str">
        <f t="shared" si="38"/>
        <v/>
      </c>
      <c r="F817" s="58" t="str">
        <f t="shared" si="39"/>
        <v>否</v>
      </c>
      <c r="G817" s="186" t="str">
        <f t="shared" si="40"/>
        <v>项</v>
      </c>
    </row>
    <row r="818" ht="36" customHeight="1" spans="1:7">
      <c r="A818" s="248" t="s">
        <v>2413</v>
      </c>
      <c r="B818" s="249" t="s">
        <v>780</v>
      </c>
      <c r="C818" s="253">
        <v>0</v>
      </c>
      <c r="D818" s="251">
        <v>0</v>
      </c>
      <c r="E818" s="252" t="str">
        <f t="shared" si="38"/>
        <v/>
      </c>
      <c r="F818" s="58" t="str">
        <f t="shared" si="39"/>
        <v>否</v>
      </c>
      <c r="G818" s="186" t="str">
        <f t="shared" si="40"/>
        <v>项</v>
      </c>
    </row>
    <row r="819" ht="36" customHeight="1" spans="1:7">
      <c r="A819" s="248" t="s">
        <v>2414</v>
      </c>
      <c r="B819" s="249" t="s">
        <v>781</v>
      </c>
      <c r="C819" s="253">
        <v>0</v>
      </c>
      <c r="D819" s="251">
        <v>0</v>
      </c>
      <c r="E819" s="252" t="str">
        <f t="shared" si="38"/>
        <v/>
      </c>
      <c r="F819" s="58" t="str">
        <f t="shared" si="39"/>
        <v>否</v>
      </c>
      <c r="G819" s="186" t="str">
        <f t="shared" si="40"/>
        <v>项</v>
      </c>
    </row>
    <row r="820" ht="36" customHeight="1" spans="1:7">
      <c r="A820" s="248" t="s">
        <v>2415</v>
      </c>
      <c r="B820" s="249" t="s">
        <v>782</v>
      </c>
      <c r="C820" s="253">
        <v>0</v>
      </c>
      <c r="D820" s="251">
        <v>0</v>
      </c>
      <c r="E820" s="252" t="str">
        <f t="shared" si="38"/>
        <v/>
      </c>
      <c r="F820" s="58" t="str">
        <f t="shared" si="39"/>
        <v>否</v>
      </c>
      <c r="G820" s="186" t="str">
        <f t="shared" si="40"/>
        <v>项</v>
      </c>
    </row>
    <row r="821" ht="36" customHeight="1" spans="1:7">
      <c r="A821" s="248" t="s">
        <v>2416</v>
      </c>
      <c r="B821" s="249" t="s">
        <v>783</v>
      </c>
      <c r="C821" s="253">
        <v>40</v>
      </c>
      <c r="D821" s="251">
        <v>0</v>
      </c>
      <c r="E821" s="252">
        <f t="shared" si="38"/>
        <v>-1</v>
      </c>
      <c r="F821" s="58" t="str">
        <f t="shared" si="39"/>
        <v>是</v>
      </c>
      <c r="G821" s="186" t="str">
        <f t="shared" si="40"/>
        <v>项</v>
      </c>
    </row>
    <row r="822" ht="36" customHeight="1" spans="1:7">
      <c r="A822" s="248" t="s">
        <v>2417</v>
      </c>
      <c r="B822" s="249" t="s">
        <v>784</v>
      </c>
      <c r="C822" s="250">
        <f>C823</f>
        <v>0</v>
      </c>
      <c r="D822" s="251">
        <f>D823</f>
        <v>0</v>
      </c>
      <c r="E822" s="252" t="str">
        <f t="shared" si="38"/>
        <v/>
      </c>
      <c r="F822" s="58" t="str">
        <f t="shared" si="39"/>
        <v>否</v>
      </c>
      <c r="G822" s="186" t="str">
        <f t="shared" si="40"/>
        <v>款</v>
      </c>
    </row>
    <row r="823" ht="36" customHeight="1" spans="1:7">
      <c r="A823" s="248">
        <v>2120201</v>
      </c>
      <c r="B823" s="260" t="s">
        <v>785</v>
      </c>
      <c r="C823" s="250">
        <v>0</v>
      </c>
      <c r="D823" s="251">
        <v>0</v>
      </c>
      <c r="E823" s="252" t="str">
        <f t="shared" si="38"/>
        <v/>
      </c>
      <c r="F823" s="58" t="str">
        <f t="shared" si="39"/>
        <v>否</v>
      </c>
      <c r="G823" s="186" t="str">
        <f t="shared" si="40"/>
        <v>项</v>
      </c>
    </row>
    <row r="824" ht="36" customHeight="1" spans="1:7">
      <c r="A824" s="248" t="s">
        <v>2418</v>
      </c>
      <c r="B824" s="249" t="s">
        <v>786</v>
      </c>
      <c r="C824" s="250">
        <f>SUM(C825:C826)</f>
        <v>2400</v>
      </c>
      <c r="D824" s="251">
        <f>SUM(D825:D826)</f>
        <v>1111</v>
      </c>
      <c r="E824" s="252">
        <f t="shared" si="38"/>
        <v>-0.537083333333333</v>
      </c>
      <c r="F824" s="58" t="str">
        <f t="shared" si="39"/>
        <v>是</v>
      </c>
      <c r="G824" s="186" t="str">
        <f t="shared" si="40"/>
        <v>款</v>
      </c>
    </row>
    <row r="825" ht="36" customHeight="1" spans="1:7">
      <c r="A825" s="248" t="s">
        <v>2419</v>
      </c>
      <c r="B825" s="249" t="s">
        <v>787</v>
      </c>
      <c r="C825" s="253">
        <v>438</v>
      </c>
      <c r="D825" s="254">
        <v>139</v>
      </c>
      <c r="E825" s="252">
        <f t="shared" si="38"/>
        <v>-0.682648401826484</v>
      </c>
      <c r="F825" s="58" t="str">
        <f t="shared" si="39"/>
        <v>是</v>
      </c>
      <c r="G825" s="186" t="str">
        <f t="shared" si="40"/>
        <v>项</v>
      </c>
    </row>
    <row r="826" ht="36" customHeight="1" spans="1:7">
      <c r="A826" s="248" t="s">
        <v>2420</v>
      </c>
      <c r="B826" s="249" t="s">
        <v>788</v>
      </c>
      <c r="C826" s="253">
        <v>1962</v>
      </c>
      <c r="D826" s="254">
        <v>972</v>
      </c>
      <c r="E826" s="252">
        <f t="shared" si="38"/>
        <v>-0.504587155963303</v>
      </c>
      <c r="F826" s="58" t="str">
        <f t="shared" si="39"/>
        <v>是</v>
      </c>
      <c r="G826" s="186" t="str">
        <f t="shared" si="40"/>
        <v>项</v>
      </c>
    </row>
    <row r="827" ht="36" customHeight="1" spans="1:7">
      <c r="A827" s="248" t="s">
        <v>2421</v>
      </c>
      <c r="B827" s="249" t="s">
        <v>789</v>
      </c>
      <c r="C827" s="250">
        <f t="shared" ref="C827:C831" si="41">C828</f>
        <v>918</v>
      </c>
      <c r="D827" s="251">
        <f t="shared" ref="D827:D831" si="42">D828</f>
        <v>561</v>
      </c>
      <c r="E827" s="252">
        <f t="shared" si="38"/>
        <v>-0.388888888888889</v>
      </c>
      <c r="F827" s="58" t="str">
        <f t="shared" si="39"/>
        <v>是</v>
      </c>
      <c r="G827" s="186" t="str">
        <f t="shared" si="40"/>
        <v>款</v>
      </c>
    </row>
    <row r="828" ht="36" customHeight="1" spans="1:7">
      <c r="A828" s="248">
        <v>2120501</v>
      </c>
      <c r="B828" s="260" t="s">
        <v>790</v>
      </c>
      <c r="C828" s="253">
        <v>918</v>
      </c>
      <c r="D828" s="254">
        <v>561</v>
      </c>
      <c r="E828" s="252">
        <f t="shared" si="38"/>
        <v>-0.388888888888889</v>
      </c>
      <c r="F828" s="58" t="str">
        <f t="shared" si="39"/>
        <v>是</v>
      </c>
      <c r="G828" s="186" t="str">
        <f t="shared" si="40"/>
        <v>项</v>
      </c>
    </row>
    <row r="829" ht="36" customHeight="1" spans="1:7">
      <c r="A829" s="248" t="s">
        <v>2422</v>
      </c>
      <c r="B829" s="249" t="s">
        <v>791</v>
      </c>
      <c r="C829" s="250">
        <f t="shared" si="41"/>
        <v>0</v>
      </c>
      <c r="D829" s="251">
        <f t="shared" si="42"/>
        <v>0</v>
      </c>
      <c r="E829" s="252" t="str">
        <f t="shared" si="38"/>
        <v/>
      </c>
      <c r="F829" s="58" t="str">
        <f t="shared" si="39"/>
        <v>否</v>
      </c>
      <c r="G829" s="186" t="str">
        <f t="shared" si="40"/>
        <v>款</v>
      </c>
    </row>
    <row r="830" ht="36" customHeight="1" spans="1:7">
      <c r="A830" s="248">
        <v>2120601</v>
      </c>
      <c r="B830" s="260" t="s">
        <v>792</v>
      </c>
      <c r="C830" s="250">
        <v>0</v>
      </c>
      <c r="D830" s="251">
        <v>0</v>
      </c>
      <c r="E830" s="252" t="str">
        <f t="shared" si="38"/>
        <v/>
      </c>
      <c r="F830" s="58" t="str">
        <f t="shared" si="39"/>
        <v>否</v>
      </c>
      <c r="G830" s="186" t="str">
        <f t="shared" si="40"/>
        <v>项</v>
      </c>
    </row>
    <row r="831" ht="36" customHeight="1" spans="1:7">
      <c r="A831" s="248" t="s">
        <v>2423</v>
      </c>
      <c r="B831" s="249" t="s">
        <v>793</v>
      </c>
      <c r="C831" s="250">
        <f t="shared" si="41"/>
        <v>266</v>
      </c>
      <c r="D831" s="254">
        <v>63</v>
      </c>
      <c r="E831" s="252">
        <f t="shared" si="38"/>
        <v>-0.763157894736842</v>
      </c>
      <c r="F831" s="58" t="str">
        <f t="shared" si="39"/>
        <v>是</v>
      </c>
      <c r="G831" s="186" t="str">
        <f t="shared" si="40"/>
        <v>款</v>
      </c>
    </row>
    <row r="832" ht="36" customHeight="1" spans="1:7">
      <c r="A832" s="248">
        <v>2129999</v>
      </c>
      <c r="B832" s="260" t="s">
        <v>795</v>
      </c>
      <c r="C832" s="253">
        <v>266</v>
      </c>
      <c r="D832" s="251">
        <v>63</v>
      </c>
      <c r="E832" s="252">
        <f t="shared" si="38"/>
        <v>-0.763157894736842</v>
      </c>
      <c r="F832" s="58" t="str">
        <f t="shared" si="39"/>
        <v>是</v>
      </c>
      <c r="G832" s="186" t="str">
        <f t="shared" si="40"/>
        <v>项</v>
      </c>
    </row>
    <row r="833" ht="36" customHeight="1" spans="1:7">
      <c r="A833" s="243" t="s">
        <v>139</v>
      </c>
      <c r="B833" s="244" t="s">
        <v>140</v>
      </c>
      <c r="C833" s="245">
        <f>SUM(C834,C860,C885,C913,C924,C931,C938,C941)</f>
        <v>43030</v>
      </c>
      <c r="D833" s="246">
        <f>SUM(D834,D860,D885,D913,D924,D931,D938,D941)</f>
        <v>44945</v>
      </c>
      <c r="E833" s="247">
        <f t="shared" si="38"/>
        <v>0.044503834534046</v>
      </c>
      <c r="F833" s="58" t="str">
        <f t="shared" si="39"/>
        <v>是</v>
      </c>
      <c r="G833" s="186" t="str">
        <f t="shared" si="40"/>
        <v>类</v>
      </c>
    </row>
    <row r="834" ht="36" customHeight="1" spans="1:7">
      <c r="A834" s="248" t="s">
        <v>2424</v>
      </c>
      <c r="B834" s="249" t="s">
        <v>796</v>
      </c>
      <c r="C834" s="250">
        <f>SUM(C835:C859)</f>
        <v>4989</v>
      </c>
      <c r="D834" s="251">
        <f>SUM(D835:D859)</f>
        <v>4643</v>
      </c>
      <c r="E834" s="252">
        <f t="shared" si="38"/>
        <v>-0.0693525756664662</v>
      </c>
      <c r="F834" s="58" t="str">
        <f t="shared" si="39"/>
        <v>是</v>
      </c>
      <c r="G834" s="186" t="str">
        <f t="shared" si="40"/>
        <v>款</v>
      </c>
    </row>
    <row r="835" ht="36" customHeight="1" spans="1:7">
      <c r="A835" s="248" t="s">
        <v>2425</v>
      </c>
      <c r="B835" s="249" t="s">
        <v>179</v>
      </c>
      <c r="C835" s="253">
        <v>501</v>
      </c>
      <c r="D835" s="254">
        <v>908</v>
      </c>
      <c r="E835" s="252">
        <f t="shared" si="38"/>
        <v>0.812375249500998</v>
      </c>
      <c r="F835" s="58" t="str">
        <f t="shared" si="39"/>
        <v>是</v>
      </c>
      <c r="G835" s="186" t="str">
        <f t="shared" si="40"/>
        <v>项</v>
      </c>
    </row>
    <row r="836" ht="36" customHeight="1" spans="1:7">
      <c r="A836" s="248" t="s">
        <v>2426</v>
      </c>
      <c r="B836" s="249" t="s">
        <v>180</v>
      </c>
      <c r="C836" s="253">
        <v>184</v>
      </c>
      <c r="D836" s="254">
        <v>25</v>
      </c>
      <c r="E836" s="252">
        <f t="shared" ref="E836:E899" si="43">IF(C836&lt;&gt;0,D836/C836-1,"")</f>
        <v>-0.864130434782609</v>
      </c>
      <c r="F836" s="58" t="str">
        <f t="shared" ref="F836:F899" si="44">IF(LEN(A836)=3,"是",IF(B836&lt;&gt;"",IF(SUM(C836:D836)&lt;&gt;0,"是","否"),"是"))</f>
        <v>是</v>
      </c>
      <c r="G836" s="186" t="str">
        <f t="shared" ref="G836:G899" si="45">IF(LEN(A836)=3,"类",IF(LEN(A836)=5,"款","项"))</f>
        <v>项</v>
      </c>
    </row>
    <row r="837" ht="36" customHeight="1" spans="1:7">
      <c r="A837" s="248" t="s">
        <v>2427</v>
      </c>
      <c r="B837" s="249" t="s">
        <v>181</v>
      </c>
      <c r="C837" s="253">
        <v>0</v>
      </c>
      <c r="D837" s="254">
        <v>0</v>
      </c>
      <c r="E837" s="252" t="str">
        <f t="shared" si="43"/>
        <v/>
      </c>
      <c r="F837" s="58" t="str">
        <f t="shared" si="44"/>
        <v>否</v>
      </c>
      <c r="G837" s="186" t="str">
        <f t="shared" si="45"/>
        <v>项</v>
      </c>
    </row>
    <row r="838" ht="36" customHeight="1" spans="1:7">
      <c r="A838" s="248" t="s">
        <v>2428</v>
      </c>
      <c r="B838" s="249" t="s">
        <v>188</v>
      </c>
      <c r="C838" s="253">
        <v>1556</v>
      </c>
      <c r="D838" s="254">
        <v>1603</v>
      </c>
      <c r="E838" s="252">
        <f t="shared" si="43"/>
        <v>0.0302056555269923</v>
      </c>
      <c r="F838" s="58" t="str">
        <f t="shared" si="44"/>
        <v>是</v>
      </c>
      <c r="G838" s="186" t="str">
        <f t="shared" si="45"/>
        <v>项</v>
      </c>
    </row>
    <row r="839" ht="36" customHeight="1" spans="1:7">
      <c r="A839" s="248" t="s">
        <v>2429</v>
      </c>
      <c r="B839" s="249" t="s">
        <v>797</v>
      </c>
      <c r="C839" s="253">
        <v>0</v>
      </c>
      <c r="D839" s="254">
        <v>0</v>
      </c>
      <c r="E839" s="252" t="str">
        <f t="shared" si="43"/>
        <v/>
      </c>
      <c r="F839" s="58" t="str">
        <f t="shared" si="44"/>
        <v>否</v>
      </c>
      <c r="G839" s="186" t="str">
        <f t="shared" si="45"/>
        <v>项</v>
      </c>
    </row>
    <row r="840" ht="36" customHeight="1" spans="1:7">
      <c r="A840" s="248" t="s">
        <v>2430</v>
      </c>
      <c r="B840" s="249" t="s">
        <v>798</v>
      </c>
      <c r="C840" s="253">
        <v>5</v>
      </c>
      <c r="D840" s="254">
        <v>0</v>
      </c>
      <c r="E840" s="252">
        <f t="shared" si="43"/>
        <v>-1</v>
      </c>
      <c r="F840" s="58" t="str">
        <f t="shared" si="44"/>
        <v>是</v>
      </c>
      <c r="G840" s="186" t="str">
        <f t="shared" si="45"/>
        <v>项</v>
      </c>
    </row>
    <row r="841" ht="36" customHeight="1" spans="1:7">
      <c r="A841" s="248" t="s">
        <v>2431</v>
      </c>
      <c r="B841" s="249" t="s">
        <v>799</v>
      </c>
      <c r="C841" s="253">
        <v>166</v>
      </c>
      <c r="D841" s="254">
        <v>141</v>
      </c>
      <c r="E841" s="252">
        <f t="shared" si="43"/>
        <v>-0.150602409638554</v>
      </c>
      <c r="F841" s="58" t="str">
        <f t="shared" si="44"/>
        <v>是</v>
      </c>
      <c r="G841" s="186" t="str">
        <f t="shared" si="45"/>
        <v>项</v>
      </c>
    </row>
    <row r="842" ht="36" customHeight="1" spans="1:7">
      <c r="A842" s="248" t="s">
        <v>2432</v>
      </c>
      <c r="B842" s="249" t="s">
        <v>800</v>
      </c>
      <c r="C842" s="253">
        <v>15</v>
      </c>
      <c r="D842" s="254">
        <v>10</v>
      </c>
      <c r="E842" s="252">
        <f t="shared" si="43"/>
        <v>-0.333333333333333</v>
      </c>
      <c r="F842" s="58" t="str">
        <f t="shared" si="44"/>
        <v>是</v>
      </c>
      <c r="G842" s="186" t="str">
        <f t="shared" si="45"/>
        <v>项</v>
      </c>
    </row>
    <row r="843" ht="36" customHeight="1" spans="1:7">
      <c r="A843" s="248" t="s">
        <v>2433</v>
      </c>
      <c r="B843" s="249" t="s">
        <v>801</v>
      </c>
      <c r="C843" s="253">
        <v>11</v>
      </c>
      <c r="D843" s="254">
        <v>0</v>
      </c>
      <c r="E843" s="252">
        <f t="shared" si="43"/>
        <v>-1</v>
      </c>
      <c r="F843" s="58" t="str">
        <f t="shared" si="44"/>
        <v>是</v>
      </c>
      <c r="G843" s="186" t="str">
        <f t="shared" si="45"/>
        <v>项</v>
      </c>
    </row>
    <row r="844" ht="36" customHeight="1" spans="1:7">
      <c r="A844" s="248" t="s">
        <v>2434</v>
      </c>
      <c r="B844" s="249" t="s">
        <v>802</v>
      </c>
      <c r="C844" s="253">
        <v>10</v>
      </c>
      <c r="D844" s="254">
        <v>0</v>
      </c>
      <c r="E844" s="252">
        <f t="shared" si="43"/>
        <v>-1</v>
      </c>
      <c r="F844" s="58" t="str">
        <f t="shared" si="44"/>
        <v>是</v>
      </c>
      <c r="G844" s="186" t="str">
        <f t="shared" si="45"/>
        <v>项</v>
      </c>
    </row>
    <row r="845" ht="36" customHeight="1" spans="1:7">
      <c r="A845" s="248" t="s">
        <v>2435</v>
      </c>
      <c r="B845" s="249" t="s">
        <v>803</v>
      </c>
      <c r="C845" s="253">
        <v>2</v>
      </c>
      <c r="D845" s="254">
        <v>0</v>
      </c>
      <c r="E845" s="252">
        <f t="shared" si="43"/>
        <v>-1</v>
      </c>
      <c r="F845" s="58" t="str">
        <f t="shared" si="44"/>
        <v>是</v>
      </c>
      <c r="G845" s="186" t="str">
        <f t="shared" si="45"/>
        <v>项</v>
      </c>
    </row>
    <row r="846" ht="36" customHeight="1" spans="1:7">
      <c r="A846" s="248" t="s">
        <v>2436</v>
      </c>
      <c r="B846" s="249" t="s">
        <v>804</v>
      </c>
      <c r="C846" s="253">
        <v>0</v>
      </c>
      <c r="D846" s="254">
        <v>0</v>
      </c>
      <c r="E846" s="252" t="str">
        <f t="shared" si="43"/>
        <v/>
      </c>
      <c r="F846" s="58" t="str">
        <f t="shared" si="44"/>
        <v>否</v>
      </c>
      <c r="G846" s="186" t="str">
        <f t="shared" si="45"/>
        <v>项</v>
      </c>
    </row>
    <row r="847" ht="36" customHeight="1" spans="1:7">
      <c r="A847" s="248" t="s">
        <v>2437</v>
      </c>
      <c r="B847" s="249" t="s">
        <v>805</v>
      </c>
      <c r="C847" s="253">
        <v>38</v>
      </c>
      <c r="D847" s="254">
        <v>38</v>
      </c>
      <c r="E847" s="252">
        <f t="shared" si="43"/>
        <v>0</v>
      </c>
      <c r="F847" s="58" t="str">
        <f t="shared" si="44"/>
        <v>是</v>
      </c>
      <c r="G847" s="186" t="str">
        <f t="shared" si="45"/>
        <v>项</v>
      </c>
    </row>
    <row r="848" ht="36" customHeight="1" spans="1:7">
      <c r="A848" s="248" t="s">
        <v>2438</v>
      </c>
      <c r="B848" s="249" t="s">
        <v>806</v>
      </c>
      <c r="C848" s="253">
        <v>0</v>
      </c>
      <c r="D848" s="254">
        <v>0</v>
      </c>
      <c r="E848" s="252" t="str">
        <f t="shared" si="43"/>
        <v/>
      </c>
      <c r="F848" s="58" t="str">
        <f t="shared" si="44"/>
        <v>否</v>
      </c>
      <c r="G848" s="186" t="str">
        <f t="shared" si="45"/>
        <v>项</v>
      </c>
    </row>
    <row r="849" ht="36" customHeight="1" spans="1:7">
      <c r="A849" s="248" t="s">
        <v>2439</v>
      </c>
      <c r="B849" s="249" t="s">
        <v>807</v>
      </c>
      <c r="C849" s="253">
        <v>0</v>
      </c>
      <c r="D849" s="254">
        <v>0</v>
      </c>
      <c r="E849" s="252" t="str">
        <f t="shared" si="43"/>
        <v/>
      </c>
      <c r="F849" s="58" t="str">
        <f t="shared" si="44"/>
        <v>否</v>
      </c>
      <c r="G849" s="186" t="str">
        <f t="shared" si="45"/>
        <v>项</v>
      </c>
    </row>
    <row r="850" ht="36" customHeight="1" spans="1:7">
      <c r="A850" s="248" t="s">
        <v>2440</v>
      </c>
      <c r="B850" s="249" t="s">
        <v>808</v>
      </c>
      <c r="C850" s="253">
        <v>173</v>
      </c>
      <c r="D850" s="254">
        <v>172</v>
      </c>
      <c r="E850" s="252">
        <f t="shared" si="43"/>
        <v>-0.0057803468208093</v>
      </c>
      <c r="F850" s="58" t="str">
        <f t="shared" si="44"/>
        <v>是</v>
      </c>
      <c r="G850" s="186" t="str">
        <f t="shared" si="45"/>
        <v>项</v>
      </c>
    </row>
    <row r="851" ht="36" customHeight="1" spans="1:7">
      <c r="A851" s="248" t="s">
        <v>2441</v>
      </c>
      <c r="B851" s="249" t="s">
        <v>809</v>
      </c>
      <c r="C851" s="253">
        <v>100</v>
      </c>
      <c r="D851" s="254">
        <v>0</v>
      </c>
      <c r="E851" s="252">
        <f t="shared" si="43"/>
        <v>-1</v>
      </c>
      <c r="F851" s="58" t="str">
        <f t="shared" si="44"/>
        <v>是</v>
      </c>
      <c r="G851" s="186" t="str">
        <f t="shared" si="45"/>
        <v>项</v>
      </c>
    </row>
    <row r="852" ht="36" customHeight="1" spans="1:7">
      <c r="A852" s="248" t="s">
        <v>2442</v>
      </c>
      <c r="B852" s="249" t="s">
        <v>810</v>
      </c>
      <c r="C852" s="253">
        <v>65</v>
      </c>
      <c r="D852" s="254">
        <v>0</v>
      </c>
      <c r="E852" s="252">
        <f t="shared" si="43"/>
        <v>-1</v>
      </c>
      <c r="F852" s="58" t="str">
        <f t="shared" si="44"/>
        <v>是</v>
      </c>
      <c r="G852" s="186" t="str">
        <f t="shared" si="45"/>
        <v>项</v>
      </c>
    </row>
    <row r="853" ht="36" customHeight="1" spans="1:7">
      <c r="A853" s="248" t="s">
        <v>2443</v>
      </c>
      <c r="B853" s="249" t="s">
        <v>811</v>
      </c>
      <c r="C853" s="253">
        <v>119</v>
      </c>
      <c r="D853" s="254">
        <v>98</v>
      </c>
      <c r="E853" s="252">
        <f t="shared" si="43"/>
        <v>-0.176470588235294</v>
      </c>
      <c r="F853" s="58" t="str">
        <f t="shared" si="44"/>
        <v>是</v>
      </c>
      <c r="G853" s="186" t="str">
        <f t="shared" si="45"/>
        <v>项</v>
      </c>
    </row>
    <row r="854" ht="36" customHeight="1" spans="1:7">
      <c r="A854" s="248" t="s">
        <v>2444</v>
      </c>
      <c r="B854" s="249" t="s">
        <v>812</v>
      </c>
      <c r="C854" s="253">
        <v>537</v>
      </c>
      <c r="D854" s="254">
        <v>388</v>
      </c>
      <c r="E854" s="252">
        <f t="shared" si="43"/>
        <v>-0.277467411545624</v>
      </c>
      <c r="F854" s="58" t="str">
        <f t="shared" si="44"/>
        <v>是</v>
      </c>
      <c r="G854" s="186" t="str">
        <f t="shared" si="45"/>
        <v>项</v>
      </c>
    </row>
    <row r="855" ht="36" customHeight="1" spans="1:7">
      <c r="A855" s="248" t="s">
        <v>2445</v>
      </c>
      <c r="B855" s="249" t="s">
        <v>813</v>
      </c>
      <c r="C855" s="253">
        <v>208</v>
      </c>
      <c r="D855" s="254">
        <v>0</v>
      </c>
      <c r="E855" s="252">
        <f t="shared" si="43"/>
        <v>-1</v>
      </c>
      <c r="F855" s="58" t="str">
        <f t="shared" si="44"/>
        <v>是</v>
      </c>
      <c r="G855" s="186" t="str">
        <f t="shared" si="45"/>
        <v>项</v>
      </c>
    </row>
    <row r="856" ht="36" customHeight="1" spans="1:7">
      <c r="A856" s="248" t="s">
        <v>2446</v>
      </c>
      <c r="B856" s="249" t="s">
        <v>814</v>
      </c>
      <c r="C856" s="253">
        <v>0</v>
      </c>
      <c r="D856" s="254">
        <v>0</v>
      </c>
      <c r="E856" s="252" t="str">
        <f t="shared" si="43"/>
        <v/>
      </c>
      <c r="F856" s="58" t="str">
        <f t="shared" si="44"/>
        <v>否</v>
      </c>
      <c r="G856" s="186" t="str">
        <f t="shared" si="45"/>
        <v>项</v>
      </c>
    </row>
    <row r="857" ht="36" customHeight="1" spans="1:7">
      <c r="A857" s="248" t="s">
        <v>2447</v>
      </c>
      <c r="B857" s="249" t="s">
        <v>815</v>
      </c>
      <c r="C857" s="253">
        <v>51</v>
      </c>
      <c r="D857" s="254">
        <v>20</v>
      </c>
      <c r="E857" s="252">
        <f t="shared" si="43"/>
        <v>-0.607843137254902</v>
      </c>
      <c r="F857" s="58" t="str">
        <f t="shared" si="44"/>
        <v>是</v>
      </c>
      <c r="G857" s="186" t="str">
        <f t="shared" si="45"/>
        <v>项</v>
      </c>
    </row>
    <row r="858" ht="36" customHeight="1" spans="1:7">
      <c r="A858" s="248" t="s">
        <v>2448</v>
      </c>
      <c r="B858" s="249" t="s">
        <v>816</v>
      </c>
      <c r="C858" s="253">
        <v>1248</v>
      </c>
      <c r="D858" s="254">
        <v>1240</v>
      </c>
      <c r="E858" s="252">
        <f t="shared" si="43"/>
        <v>-0.00641025641025639</v>
      </c>
      <c r="F858" s="58" t="str">
        <f t="shared" si="44"/>
        <v>是</v>
      </c>
      <c r="G858" s="186" t="str">
        <f t="shared" si="45"/>
        <v>项</v>
      </c>
    </row>
    <row r="859" ht="36" customHeight="1" spans="1:7">
      <c r="A859" s="248" t="s">
        <v>2449</v>
      </c>
      <c r="B859" s="249" t="s">
        <v>817</v>
      </c>
      <c r="C859" s="253">
        <v>0</v>
      </c>
      <c r="D859" s="254">
        <v>0</v>
      </c>
      <c r="E859" s="252" t="str">
        <f t="shared" si="43"/>
        <v/>
      </c>
      <c r="F859" s="58" t="str">
        <f t="shared" si="44"/>
        <v>否</v>
      </c>
      <c r="G859" s="186" t="str">
        <f t="shared" si="45"/>
        <v>项</v>
      </c>
    </row>
    <row r="860" ht="36" customHeight="1" spans="1:7">
      <c r="A860" s="248" t="s">
        <v>2450</v>
      </c>
      <c r="B860" s="249" t="s">
        <v>818</v>
      </c>
      <c r="C860" s="250">
        <f>SUM(C861:C884)</f>
        <v>4686</v>
      </c>
      <c r="D860" s="251">
        <f>SUM(D861:D884)</f>
        <v>4699</v>
      </c>
      <c r="E860" s="252">
        <f t="shared" si="43"/>
        <v>0.00277422108408021</v>
      </c>
      <c r="F860" s="58" t="str">
        <f t="shared" si="44"/>
        <v>是</v>
      </c>
      <c r="G860" s="186" t="str">
        <f t="shared" si="45"/>
        <v>款</v>
      </c>
    </row>
    <row r="861" ht="36" customHeight="1" spans="1:7">
      <c r="A861" s="248" t="s">
        <v>2451</v>
      </c>
      <c r="B861" s="249" t="s">
        <v>179</v>
      </c>
      <c r="C861" s="253">
        <v>769</v>
      </c>
      <c r="D861" s="254">
        <v>978</v>
      </c>
      <c r="E861" s="252">
        <f t="shared" si="43"/>
        <v>0.271781534460338</v>
      </c>
      <c r="F861" s="58" t="str">
        <f t="shared" si="44"/>
        <v>是</v>
      </c>
      <c r="G861" s="186" t="str">
        <f t="shared" si="45"/>
        <v>项</v>
      </c>
    </row>
    <row r="862" ht="36" customHeight="1" spans="1:7">
      <c r="A862" s="248" t="s">
        <v>2452</v>
      </c>
      <c r="B862" s="249" t="s">
        <v>180</v>
      </c>
      <c r="C862" s="253">
        <v>2</v>
      </c>
      <c r="D862" s="254">
        <v>2</v>
      </c>
      <c r="E862" s="252">
        <f t="shared" si="43"/>
        <v>0</v>
      </c>
      <c r="F862" s="58" t="str">
        <f t="shared" si="44"/>
        <v>是</v>
      </c>
      <c r="G862" s="186" t="str">
        <f t="shared" si="45"/>
        <v>项</v>
      </c>
    </row>
    <row r="863" ht="36" customHeight="1" spans="1:7">
      <c r="A863" s="248" t="s">
        <v>2453</v>
      </c>
      <c r="B863" s="249" t="s">
        <v>181</v>
      </c>
      <c r="C863" s="253">
        <v>0</v>
      </c>
      <c r="D863" s="254">
        <v>0</v>
      </c>
      <c r="E863" s="252" t="str">
        <f t="shared" si="43"/>
        <v/>
      </c>
      <c r="F863" s="58" t="str">
        <f t="shared" si="44"/>
        <v>否</v>
      </c>
      <c r="G863" s="186" t="str">
        <f t="shared" si="45"/>
        <v>项</v>
      </c>
    </row>
    <row r="864" ht="36" customHeight="1" spans="1:7">
      <c r="A864" s="248" t="s">
        <v>2454</v>
      </c>
      <c r="B864" s="249" t="s">
        <v>819</v>
      </c>
      <c r="C864" s="253">
        <v>1798</v>
      </c>
      <c r="D864" s="254">
        <v>1704</v>
      </c>
      <c r="E864" s="252">
        <f t="shared" si="43"/>
        <v>-0.0522803114571746</v>
      </c>
      <c r="F864" s="58" t="str">
        <f t="shared" si="44"/>
        <v>是</v>
      </c>
      <c r="G864" s="186" t="str">
        <f t="shared" si="45"/>
        <v>项</v>
      </c>
    </row>
    <row r="865" ht="36" customHeight="1" spans="1:7">
      <c r="A865" s="248" t="s">
        <v>2455</v>
      </c>
      <c r="B865" s="249" t="s">
        <v>820</v>
      </c>
      <c r="C865" s="253">
        <v>240</v>
      </c>
      <c r="D865" s="254">
        <v>140</v>
      </c>
      <c r="E865" s="252">
        <f t="shared" si="43"/>
        <v>-0.416666666666667</v>
      </c>
      <c r="F865" s="58" t="str">
        <f t="shared" si="44"/>
        <v>是</v>
      </c>
      <c r="G865" s="186" t="str">
        <f t="shared" si="45"/>
        <v>项</v>
      </c>
    </row>
    <row r="866" ht="36" customHeight="1" spans="1:7">
      <c r="A866" s="248" t="s">
        <v>2456</v>
      </c>
      <c r="B866" s="249" t="s">
        <v>821</v>
      </c>
      <c r="C866" s="253">
        <v>0</v>
      </c>
      <c r="D866" s="254">
        <v>0</v>
      </c>
      <c r="E866" s="252" t="str">
        <f t="shared" si="43"/>
        <v/>
      </c>
      <c r="F866" s="58" t="str">
        <f t="shared" si="44"/>
        <v>否</v>
      </c>
      <c r="G866" s="186" t="str">
        <f t="shared" si="45"/>
        <v>项</v>
      </c>
    </row>
    <row r="867" ht="36" customHeight="1" spans="1:7">
      <c r="A867" s="248" t="s">
        <v>2457</v>
      </c>
      <c r="B867" s="249" t="s">
        <v>822</v>
      </c>
      <c r="C867" s="253">
        <v>0</v>
      </c>
      <c r="D867" s="254">
        <v>0</v>
      </c>
      <c r="E867" s="252" t="str">
        <f t="shared" si="43"/>
        <v/>
      </c>
      <c r="F867" s="58" t="str">
        <f t="shared" si="44"/>
        <v>否</v>
      </c>
      <c r="G867" s="186" t="str">
        <f t="shared" si="45"/>
        <v>项</v>
      </c>
    </row>
    <row r="868" ht="36" customHeight="1" spans="1:7">
      <c r="A868" s="248" t="s">
        <v>2458</v>
      </c>
      <c r="B868" s="249" t="s">
        <v>823</v>
      </c>
      <c r="C868" s="253">
        <v>1862</v>
      </c>
      <c r="D868" s="254">
        <v>1862</v>
      </c>
      <c r="E868" s="252">
        <f t="shared" si="43"/>
        <v>0</v>
      </c>
      <c r="F868" s="58" t="str">
        <f t="shared" si="44"/>
        <v>是</v>
      </c>
      <c r="G868" s="186" t="str">
        <f t="shared" si="45"/>
        <v>项</v>
      </c>
    </row>
    <row r="869" ht="36" customHeight="1" spans="1:7">
      <c r="A869" s="248" t="s">
        <v>2459</v>
      </c>
      <c r="B869" s="249" t="s">
        <v>824</v>
      </c>
      <c r="C869" s="253">
        <v>0</v>
      </c>
      <c r="D869" s="254">
        <v>0</v>
      </c>
      <c r="E869" s="252" t="str">
        <f t="shared" si="43"/>
        <v/>
      </c>
      <c r="F869" s="58" t="str">
        <f t="shared" si="44"/>
        <v>否</v>
      </c>
      <c r="G869" s="186" t="str">
        <f t="shared" si="45"/>
        <v>项</v>
      </c>
    </row>
    <row r="870" ht="36" customHeight="1" spans="1:7">
      <c r="A870" s="248" t="s">
        <v>2460</v>
      </c>
      <c r="B870" s="249" t="s">
        <v>825</v>
      </c>
      <c r="C870" s="253">
        <v>5</v>
      </c>
      <c r="D870" s="254">
        <v>5</v>
      </c>
      <c r="E870" s="252">
        <f t="shared" si="43"/>
        <v>0</v>
      </c>
      <c r="F870" s="58" t="str">
        <f t="shared" si="44"/>
        <v>是</v>
      </c>
      <c r="G870" s="186" t="str">
        <f t="shared" si="45"/>
        <v>项</v>
      </c>
    </row>
    <row r="871" ht="36" customHeight="1" spans="1:7">
      <c r="A871" s="248" t="s">
        <v>2461</v>
      </c>
      <c r="B871" s="249" t="s">
        <v>826</v>
      </c>
      <c r="C871" s="253">
        <v>2</v>
      </c>
      <c r="D871" s="254">
        <v>0</v>
      </c>
      <c r="E871" s="252">
        <f t="shared" si="43"/>
        <v>-1</v>
      </c>
      <c r="F871" s="58" t="str">
        <f t="shared" si="44"/>
        <v>是</v>
      </c>
      <c r="G871" s="186" t="str">
        <f t="shared" si="45"/>
        <v>项</v>
      </c>
    </row>
    <row r="872" ht="36" customHeight="1" spans="1:7">
      <c r="A872" s="248" t="s">
        <v>2462</v>
      </c>
      <c r="B872" s="249" t="s">
        <v>827</v>
      </c>
      <c r="C872" s="253">
        <v>0</v>
      </c>
      <c r="D872" s="254">
        <v>0</v>
      </c>
      <c r="E872" s="252" t="str">
        <f t="shared" si="43"/>
        <v/>
      </c>
      <c r="F872" s="58" t="str">
        <f t="shared" si="44"/>
        <v>否</v>
      </c>
      <c r="G872" s="186" t="str">
        <f t="shared" si="45"/>
        <v>项</v>
      </c>
    </row>
    <row r="873" ht="36" customHeight="1" spans="1:7">
      <c r="A873" s="248" t="s">
        <v>2463</v>
      </c>
      <c r="B873" s="249" t="s">
        <v>828</v>
      </c>
      <c r="C873" s="253">
        <v>0</v>
      </c>
      <c r="D873" s="254">
        <v>0</v>
      </c>
      <c r="E873" s="252" t="str">
        <f t="shared" si="43"/>
        <v/>
      </c>
      <c r="F873" s="58" t="str">
        <f t="shared" si="44"/>
        <v>否</v>
      </c>
      <c r="G873" s="186" t="str">
        <f t="shared" si="45"/>
        <v>项</v>
      </c>
    </row>
    <row r="874" ht="36" customHeight="1" spans="1:7">
      <c r="A874" s="248" t="s">
        <v>2464</v>
      </c>
      <c r="B874" s="249" t="s">
        <v>829</v>
      </c>
      <c r="C874" s="253">
        <v>0</v>
      </c>
      <c r="D874" s="254">
        <v>0</v>
      </c>
      <c r="E874" s="252" t="str">
        <f t="shared" si="43"/>
        <v/>
      </c>
      <c r="F874" s="58" t="str">
        <f t="shared" si="44"/>
        <v>否</v>
      </c>
      <c r="G874" s="186" t="str">
        <f t="shared" si="45"/>
        <v>项</v>
      </c>
    </row>
    <row r="875" ht="36" customHeight="1" spans="1:7">
      <c r="A875" s="248" t="s">
        <v>2465</v>
      </c>
      <c r="B875" s="249" t="s">
        <v>830</v>
      </c>
      <c r="C875" s="253">
        <v>0</v>
      </c>
      <c r="D875" s="254">
        <v>0</v>
      </c>
      <c r="E875" s="252" t="str">
        <f t="shared" si="43"/>
        <v/>
      </c>
      <c r="F875" s="58" t="str">
        <f t="shared" si="44"/>
        <v>否</v>
      </c>
      <c r="G875" s="186" t="str">
        <f t="shared" si="45"/>
        <v>项</v>
      </c>
    </row>
    <row r="876" ht="36" customHeight="1" spans="1:7">
      <c r="A876" s="248" t="s">
        <v>2466</v>
      </c>
      <c r="B876" s="249" t="s">
        <v>831</v>
      </c>
      <c r="C876" s="253">
        <v>0</v>
      </c>
      <c r="D876" s="254">
        <v>0</v>
      </c>
      <c r="E876" s="252" t="str">
        <f t="shared" si="43"/>
        <v/>
      </c>
      <c r="F876" s="58" t="str">
        <f t="shared" si="44"/>
        <v>否</v>
      </c>
      <c r="G876" s="186" t="str">
        <f t="shared" si="45"/>
        <v>项</v>
      </c>
    </row>
    <row r="877" ht="36" customHeight="1" spans="1:7">
      <c r="A877" s="248" t="s">
        <v>2467</v>
      </c>
      <c r="B877" s="249" t="s">
        <v>832</v>
      </c>
      <c r="C877" s="253">
        <v>0</v>
      </c>
      <c r="D877" s="254">
        <v>0</v>
      </c>
      <c r="E877" s="252" t="str">
        <f t="shared" si="43"/>
        <v/>
      </c>
      <c r="F877" s="58" t="str">
        <f t="shared" si="44"/>
        <v>否</v>
      </c>
      <c r="G877" s="186" t="str">
        <f t="shared" si="45"/>
        <v>项</v>
      </c>
    </row>
    <row r="878" ht="36" customHeight="1" spans="1:7">
      <c r="A878" s="248" t="s">
        <v>2468</v>
      </c>
      <c r="B878" s="249" t="s">
        <v>833</v>
      </c>
      <c r="C878" s="253">
        <v>0</v>
      </c>
      <c r="D878" s="254">
        <v>0</v>
      </c>
      <c r="E878" s="252" t="str">
        <f t="shared" si="43"/>
        <v/>
      </c>
      <c r="F878" s="58" t="str">
        <f t="shared" si="44"/>
        <v>否</v>
      </c>
      <c r="G878" s="186" t="str">
        <f t="shared" si="45"/>
        <v>项</v>
      </c>
    </row>
    <row r="879" ht="36" customHeight="1" spans="1:7">
      <c r="A879" s="248" t="s">
        <v>2469</v>
      </c>
      <c r="B879" s="249" t="s">
        <v>834</v>
      </c>
      <c r="C879" s="253">
        <v>0</v>
      </c>
      <c r="D879" s="254">
        <v>0</v>
      </c>
      <c r="E879" s="252" t="str">
        <f t="shared" si="43"/>
        <v/>
      </c>
      <c r="F879" s="58" t="str">
        <f t="shared" si="44"/>
        <v>否</v>
      </c>
      <c r="G879" s="186" t="str">
        <f t="shared" si="45"/>
        <v>项</v>
      </c>
    </row>
    <row r="880" ht="36" customHeight="1" spans="1:7">
      <c r="A880" s="248" t="s">
        <v>2470</v>
      </c>
      <c r="B880" s="249" t="s">
        <v>835</v>
      </c>
      <c r="C880" s="253">
        <v>0</v>
      </c>
      <c r="D880" s="254">
        <v>0</v>
      </c>
      <c r="E880" s="252" t="str">
        <f t="shared" si="43"/>
        <v/>
      </c>
      <c r="F880" s="58" t="str">
        <f t="shared" si="44"/>
        <v>否</v>
      </c>
      <c r="G880" s="186" t="str">
        <f t="shared" si="45"/>
        <v>项</v>
      </c>
    </row>
    <row r="881" ht="36" customHeight="1" spans="1:7">
      <c r="A881" s="248" t="s">
        <v>2471</v>
      </c>
      <c r="B881" s="249" t="s">
        <v>836</v>
      </c>
      <c r="C881" s="253">
        <v>0</v>
      </c>
      <c r="D881" s="254">
        <v>0</v>
      </c>
      <c r="E881" s="252" t="str">
        <f t="shared" si="43"/>
        <v/>
      </c>
      <c r="F881" s="58" t="str">
        <f t="shared" si="44"/>
        <v>否</v>
      </c>
      <c r="G881" s="186" t="str">
        <f t="shared" si="45"/>
        <v>项</v>
      </c>
    </row>
    <row r="882" ht="36" customHeight="1" spans="1:7">
      <c r="A882" s="248" t="s">
        <v>2472</v>
      </c>
      <c r="B882" s="249" t="s">
        <v>837</v>
      </c>
      <c r="C882" s="253">
        <v>0</v>
      </c>
      <c r="D882" s="254">
        <v>0</v>
      </c>
      <c r="E882" s="252" t="str">
        <f t="shared" si="43"/>
        <v/>
      </c>
      <c r="F882" s="58" t="str">
        <f t="shared" si="44"/>
        <v>否</v>
      </c>
      <c r="G882" s="186" t="str">
        <f t="shared" si="45"/>
        <v>项</v>
      </c>
    </row>
    <row r="883" ht="36" customHeight="1" spans="1:7">
      <c r="A883" s="248" t="s">
        <v>2473</v>
      </c>
      <c r="B883" s="249" t="s">
        <v>803</v>
      </c>
      <c r="C883" s="253">
        <v>0</v>
      </c>
      <c r="D883" s="254">
        <v>0</v>
      </c>
      <c r="E883" s="252" t="str">
        <f t="shared" si="43"/>
        <v/>
      </c>
      <c r="F883" s="58" t="str">
        <f t="shared" si="44"/>
        <v>否</v>
      </c>
      <c r="G883" s="186" t="str">
        <f t="shared" si="45"/>
        <v>项</v>
      </c>
    </row>
    <row r="884" ht="36" customHeight="1" spans="1:7">
      <c r="A884" s="248" t="s">
        <v>2474</v>
      </c>
      <c r="B884" s="249" t="s">
        <v>838</v>
      </c>
      <c r="C884" s="253">
        <v>8</v>
      </c>
      <c r="D884" s="254">
        <v>8</v>
      </c>
      <c r="E884" s="252">
        <f t="shared" si="43"/>
        <v>0</v>
      </c>
      <c r="F884" s="58" t="str">
        <f t="shared" si="44"/>
        <v>是</v>
      </c>
      <c r="G884" s="186" t="str">
        <f t="shared" si="45"/>
        <v>项</v>
      </c>
    </row>
    <row r="885" ht="36" customHeight="1" spans="1:7">
      <c r="A885" s="248" t="s">
        <v>2475</v>
      </c>
      <c r="B885" s="249" t="s">
        <v>839</v>
      </c>
      <c r="C885" s="250">
        <f>SUM(C886:C912)</f>
        <v>7881</v>
      </c>
      <c r="D885" s="251">
        <f>SUM(D886:D912)</f>
        <v>1420</v>
      </c>
      <c r="E885" s="252">
        <f t="shared" si="43"/>
        <v>-0.81981981981982</v>
      </c>
      <c r="F885" s="58" t="str">
        <f t="shared" si="44"/>
        <v>是</v>
      </c>
      <c r="G885" s="186" t="str">
        <f t="shared" si="45"/>
        <v>款</v>
      </c>
    </row>
    <row r="886" ht="36" customHeight="1" spans="1:7">
      <c r="A886" s="248" t="s">
        <v>2476</v>
      </c>
      <c r="B886" s="249" t="s">
        <v>179</v>
      </c>
      <c r="C886" s="253">
        <v>334</v>
      </c>
      <c r="D886" s="254">
        <v>294</v>
      </c>
      <c r="E886" s="252">
        <f t="shared" si="43"/>
        <v>-0.119760479041916</v>
      </c>
      <c r="F886" s="58" t="str">
        <f t="shared" si="44"/>
        <v>是</v>
      </c>
      <c r="G886" s="186" t="str">
        <f t="shared" si="45"/>
        <v>项</v>
      </c>
    </row>
    <row r="887" ht="36" customHeight="1" spans="1:7">
      <c r="A887" s="248" t="s">
        <v>2477</v>
      </c>
      <c r="B887" s="249" t="s">
        <v>180</v>
      </c>
      <c r="C887" s="253">
        <v>1057</v>
      </c>
      <c r="D887" s="254">
        <v>0</v>
      </c>
      <c r="E887" s="252">
        <f t="shared" si="43"/>
        <v>-1</v>
      </c>
      <c r="F887" s="58" t="str">
        <f t="shared" si="44"/>
        <v>是</v>
      </c>
      <c r="G887" s="186" t="str">
        <f t="shared" si="45"/>
        <v>项</v>
      </c>
    </row>
    <row r="888" ht="36" customHeight="1" spans="1:7">
      <c r="A888" s="248" t="s">
        <v>2478</v>
      </c>
      <c r="B888" s="249" t="s">
        <v>181</v>
      </c>
      <c r="C888" s="253">
        <v>0</v>
      </c>
      <c r="D888" s="254">
        <v>0</v>
      </c>
      <c r="E888" s="252" t="str">
        <f t="shared" si="43"/>
        <v/>
      </c>
      <c r="F888" s="58" t="str">
        <f t="shared" si="44"/>
        <v>否</v>
      </c>
      <c r="G888" s="186" t="str">
        <f t="shared" si="45"/>
        <v>项</v>
      </c>
    </row>
    <row r="889" ht="36" customHeight="1" spans="1:7">
      <c r="A889" s="248" t="s">
        <v>2479</v>
      </c>
      <c r="B889" s="249" t="s">
        <v>840</v>
      </c>
      <c r="C889" s="253">
        <v>0</v>
      </c>
      <c r="D889" s="254">
        <v>0</v>
      </c>
      <c r="E889" s="252" t="str">
        <f t="shared" si="43"/>
        <v/>
      </c>
      <c r="F889" s="58" t="str">
        <f t="shared" si="44"/>
        <v>否</v>
      </c>
      <c r="G889" s="186" t="str">
        <f t="shared" si="45"/>
        <v>项</v>
      </c>
    </row>
    <row r="890" ht="36" customHeight="1" spans="1:7">
      <c r="A890" s="248" t="s">
        <v>2480</v>
      </c>
      <c r="B890" s="249" t="s">
        <v>841</v>
      </c>
      <c r="C890" s="253">
        <v>5000</v>
      </c>
      <c r="D890" s="254">
        <v>0</v>
      </c>
      <c r="E890" s="252">
        <f t="shared" si="43"/>
        <v>-1</v>
      </c>
      <c r="F890" s="58" t="str">
        <f t="shared" si="44"/>
        <v>是</v>
      </c>
      <c r="G890" s="186" t="str">
        <f t="shared" si="45"/>
        <v>项</v>
      </c>
    </row>
    <row r="891" ht="36" customHeight="1" spans="1:7">
      <c r="A891" s="248" t="s">
        <v>2481</v>
      </c>
      <c r="B891" s="249" t="s">
        <v>842</v>
      </c>
      <c r="C891" s="253">
        <v>1102</v>
      </c>
      <c r="D891" s="254">
        <v>957</v>
      </c>
      <c r="E891" s="252">
        <f t="shared" si="43"/>
        <v>-0.131578947368421</v>
      </c>
      <c r="F891" s="58" t="str">
        <f t="shared" si="44"/>
        <v>是</v>
      </c>
      <c r="G891" s="186" t="str">
        <f t="shared" si="45"/>
        <v>项</v>
      </c>
    </row>
    <row r="892" ht="36" customHeight="1" spans="1:7">
      <c r="A892" s="248" t="s">
        <v>2482</v>
      </c>
      <c r="B892" s="249" t="s">
        <v>843</v>
      </c>
      <c r="C892" s="253">
        <v>0</v>
      </c>
      <c r="D892" s="254">
        <v>0</v>
      </c>
      <c r="E892" s="252" t="str">
        <f t="shared" si="43"/>
        <v/>
      </c>
      <c r="F892" s="58" t="str">
        <f t="shared" si="44"/>
        <v>否</v>
      </c>
      <c r="G892" s="186" t="str">
        <f t="shared" si="45"/>
        <v>项</v>
      </c>
    </row>
    <row r="893" ht="36" customHeight="1" spans="1:7">
      <c r="A893" s="248" t="s">
        <v>2483</v>
      </c>
      <c r="B893" s="249" t="s">
        <v>844</v>
      </c>
      <c r="C893" s="253">
        <v>80</v>
      </c>
      <c r="D893" s="254">
        <v>80</v>
      </c>
      <c r="E893" s="252">
        <f t="shared" si="43"/>
        <v>0</v>
      </c>
      <c r="F893" s="58" t="str">
        <f t="shared" si="44"/>
        <v>是</v>
      </c>
      <c r="G893" s="186" t="str">
        <f t="shared" si="45"/>
        <v>项</v>
      </c>
    </row>
    <row r="894" ht="36" customHeight="1" spans="1:7">
      <c r="A894" s="248" t="s">
        <v>2484</v>
      </c>
      <c r="B894" s="249" t="s">
        <v>845</v>
      </c>
      <c r="C894" s="253">
        <v>0</v>
      </c>
      <c r="D894" s="254">
        <v>0</v>
      </c>
      <c r="E894" s="252" t="str">
        <f t="shared" si="43"/>
        <v/>
      </c>
      <c r="F894" s="58" t="str">
        <f t="shared" si="44"/>
        <v>否</v>
      </c>
      <c r="G894" s="186" t="str">
        <f t="shared" si="45"/>
        <v>项</v>
      </c>
    </row>
    <row r="895" ht="36" customHeight="1" spans="1:7">
      <c r="A895" s="248" t="s">
        <v>2485</v>
      </c>
      <c r="B895" s="249" t="s">
        <v>846</v>
      </c>
      <c r="C895" s="253">
        <v>0</v>
      </c>
      <c r="D895" s="254">
        <v>0</v>
      </c>
      <c r="E895" s="252" t="str">
        <f t="shared" si="43"/>
        <v/>
      </c>
      <c r="F895" s="58" t="str">
        <f t="shared" si="44"/>
        <v>否</v>
      </c>
      <c r="G895" s="186" t="str">
        <f t="shared" si="45"/>
        <v>项</v>
      </c>
    </row>
    <row r="896" ht="36" customHeight="1" spans="1:7">
      <c r="A896" s="248" t="s">
        <v>2486</v>
      </c>
      <c r="B896" s="249" t="s">
        <v>847</v>
      </c>
      <c r="C896" s="253">
        <v>0</v>
      </c>
      <c r="D896" s="254">
        <v>0</v>
      </c>
      <c r="E896" s="252" t="str">
        <f t="shared" si="43"/>
        <v/>
      </c>
      <c r="F896" s="58" t="str">
        <f t="shared" si="44"/>
        <v>否</v>
      </c>
      <c r="G896" s="186" t="str">
        <f t="shared" si="45"/>
        <v>项</v>
      </c>
    </row>
    <row r="897" ht="36" customHeight="1" spans="1:7">
      <c r="A897" s="248" t="s">
        <v>2487</v>
      </c>
      <c r="B897" s="249" t="s">
        <v>848</v>
      </c>
      <c r="C897" s="253">
        <v>0</v>
      </c>
      <c r="D897" s="254">
        <v>0</v>
      </c>
      <c r="E897" s="252" t="str">
        <f t="shared" si="43"/>
        <v/>
      </c>
      <c r="F897" s="58" t="str">
        <f t="shared" si="44"/>
        <v>否</v>
      </c>
      <c r="G897" s="186" t="str">
        <f t="shared" si="45"/>
        <v>项</v>
      </c>
    </row>
    <row r="898" ht="36" customHeight="1" spans="1:7">
      <c r="A898" s="248" t="s">
        <v>2488</v>
      </c>
      <c r="B898" s="249" t="s">
        <v>849</v>
      </c>
      <c r="C898" s="253">
        <v>0</v>
      </c>
      <c r="D898" s="254">
        <v>0</v>
      </c>
      <c r="E898" s="252" t="str">
        <f t="shared" si="43"/>
        <v/>
      </c>
      <c r="F898" s="58" t="str">
        <f t="shared" si="44"/>
        <v>否</v>
      </c>
      <c r="G898" s="186" t="str">
        <f t="shared" si="45"/>
        <v>项</v>
      </c>
    </row>
    <row r="899" ht="36" customHeight="1" spans="1:7">
      <c r="A899" s="248" t="s">
        <v>2489</v>
      </c>
      <c r="B899" s="249" t="s">
        <v>850</v>
      </c>
      <c r="C899" s="253">
        <v>32</v>
      </c>
      <c r="D899" s="254">
        <v>9</v>
      </c>
      <c r="E899" s="252">
        <f t="shared" si="43"/>
        <v>-0.71875</v>
      </c>
      <c r="F899" s="58" t="str">
        <f t="shared" si="44"/>
        <v>是</v>
      </c>
      <c r="G899" s="186" t="str">
        <f t="shared" si="45"/>
        <v>项</v>
      </c>
    </row>
    <row r="900" ht="36" customHeight="1" spans="1:7">
      <c r="A900" s="248" t="s">
        <v>2490</v>
      </c>
      <c r="B900" s="249" t="s">
        <v>851</v>
      </c>
      <c r="C900" s="253">
        <v>85</v>
      </c>
      <c r="D900" s="254">
        <v>28</v>
      </c>
      <c r="E900" s="252">
        <f t="shared" ref="E900:E963" si="46">IF(C900&lt;&gt;0,D900/C900-1,"")</f>
        <v>-0.670588235294118</v>
      </c>
      <c r="F900" s="58" t="str">
        <f t="shared" ref="F900:F963" si="47">IF(LEN(A900)=3,"是",IF(B900&lt;&gt;"",IF(SUM(C900:D900)&lt;&gt;0,"是","否"),"是"))</f>
        <v>是</v>
      </c>
      <c r="G900" s="186" t="str">
        <f t="shared" ref="G900:G963" si="48">IF(LEN(A900)=3,"类",IF(LEN(A900)=5,"款","项"))</f>
        <v>项</v>
      </c>
    </row>
    <row r="901" ht="36" customHeight="1" spans="1:7">
      <c r="A901" s="248" t="s">
        <v>2491</v>
      </c>
      <c r="B901" s="249" t="s">
        <v>852</v>
      </c>
      <c r="C901" s="253">
        <v>0</v>
      </c>
      <c r="D901" s="254">
        <v>0</v>
      </c>
      <c r="E901" s="252" t="str">
        <f t="shared" si="46"/>
        <v/>
      </c>
      <c r="F901" s="58" t="str">
        <f t="shared" si="47"/>
        <v>否</v>
      </c>
      <c r="G901" s="186" t="str">
        <f t="shared" si="48"/>
        <v>项</v>
      </c>
    </row>
    <row r="902" ht="36" customHeight="1" spans="1:7">
      <c r="A902" s="248" t="s">
        <v>2492</v>
      </c>
      <c r="B902" s="249" t="s">
        <v>853</v>
      </c>
      <c r="C902" s="253">
        <v>0</v>
      </c>
      <c r="D902" s="254">
        <v>0</v>
      </c>
      <c r="E902" s="252" t="str">
        <f t="shared" si="46"/>
        <v/>
      </c>
      <c r="F902" s="58" t="str">
        <f t="shared" si="47"/>
        <v>否</v>
      </c>
      <c r="G902" s="186" t="str">
        <f t="shared" si="48"/>
        <v>项</v>
      </c>
    </row>
    <row r="903" ht="36" customHeight="1" spans="1:7">
      <c r="A903" s="248" t="s">
        <v>2493</v>
      </c>
      <c r="B903" s="249" t="s">
        <v>854</v>
      </c>
      <c r="C903" s="253">
        <v>0</v>
      </c>
      <c r="D903" s="254">
        <v>0</v>
      </c>
      <c r="E903" s="252" t="str">
        <f t="shared" si="46"/>
        <v/>
      </c>
      <c r="F903" s="58" t="str">
        <f t="shared" si="47"/>
        <v>否</v>
      </c>
      <c r="G903" s="186" t="str">
        <f t="shared" si="48"/>
        <v>项</v>
      </c>
    </row>
    <row r="904" ht="36" customHeight="1" spans="1:7">
      <c r="A904" s="248" t="s">
        <v>2494</v>
      </c>
      <c r="B904" s="249" t="s">
        <v>855</v>
      </c>
      <c r="C904" s="253">
        <v>0</v>
      </c>
      <c r="D904" s="254">
        <v>0</v>
      </c>
      <c r="E904" s="252" t="str">
        <f t="shared" si="46"/>
        <v/>
      </c>
      <c r="F904" s="58" t="str">
        <f t="shared" si="47"/>
        <v>否</v>
      </c>
      <c r="G904" s="186" t="str">
        <f t="shared" si="48"/>
        <v>项</v>
      </c>
    </row>
    <row r="905" ht="36" customHeight="1" spans="1:7">
      <c r="A905" s="248" t="s">
        <v>2495</v>
      </c>
      <c r="B905" s="249" t="s">
        <v>856</v>
      </c>
      <c r="C905" s="253">
        <v>45</v>
      </c>
      <c r="D905" s="254">
        <v>45</v>
      </c>
      <c r="E905" s="252">
        <f t="shared" si="46"/>
        <v>0</v>
      </c>
      <c r="F905" s="58" t="str">
        <f t="shared" si="47"/>
        <v>是</v>
      </c>
      <c r="G905" s="186" t="str">
        <f t="shared" si="48"/>
        <v>项</v>
      </c>
    </row>
    <row r="906" ht="36" customHeight="1" spans="1:7">
      <c r="A906" s="248" t="s">
        <v>2496</v>
      </c>
      <c r="B906" s="249" t="s">
        <v>857</v>
      </c>
      <c r="C906" s="253">
        <v>0</v>
      </c>
      <c r="D906" s="254">
        <v>0</v>
      </c>
      <c r="E906" s="252" t="str">
        <f t="shared" si="46"/>
        <v/>
      </c>
      <c r="F906" s="58" t="str">
        <f t="shared" si="47"/>
        <v>否</v>
      </c>
      <c r="G906" s="186" t="str">
        <f t="shared" si="48"/>
        <v>项</v>
      </c>
    </row>
    <row r="907" ht="36" customHeight="1" spans="1:7">
      <c r="A907" s="248" t="s">
        <v>2497</v>
      </c>
      <c r="B907" s="249" t="s">
        <v>831</v>
      </c>
      <c r="C907" s="253">
        <v>0</v>
      </c>
      <c r="D907" s="254">
        <v>0</v>
      </c>
      <c r="E907" s="252" t="str">
        <f t="shared" si="46"/>
        <v/>
      </c>
      <c r="F907" s="58" t="str">
        <f t="shared" si="47"/>
        <v>否</v>
      </c>
      <c r="G907" s="186" t="str">
        <f t="shared" si="48"/>
        <v>项</v>
      </c>
    </row>
    <row r="908" ht="36" customHeight="1" spans="1:7">
      <c r="A908" s="248" t="s">
        <v>2498</v>
      </c>
      <c r="B908" s="249" t="s">
        <v>858</v>
      </c>
      <c r="C908" s="253">
        <v>0</v>
      </c>
      <c r="D908" s="254">
        <v>0</v>
      </c>
      <c r="E908" s="252" t="str">
        <f t="shared" si="46"/>
        <v/>
      </c>
      <c r="F908" s="58" t="str">
        <f t="shared" si="47"/>
        <v>否</v>
      </c>
      <c r="G908" s="186" t="str">
        <f t="shared" si="48"/>
        <v>项</v>
      </c>
    </row>
    <row r="909" ht="36" customHeight="1" spans="1:7">
      <c r="A909" s="248" t="s">
        <v>2499</v>
      </c>
      <c r="B909" s="249" t="s">
        <v>859</v>
      </c>
      <c r="C909" s="253">
        <v>7</v>
      </c>
      <c r="D909" s="254">
        <v>7</v>
      </c>
      <c r="E909" s="252">
        <f t="shared" si="46"/>
        <v>0</v>
      </c>
      <c r="F909" s="58" t="str">
        <f t="shared" si="47"/>
        <v>是</v>
      </c>
      <c r="G909" s="186" t="str">
        <f t="shared" si="48"/>
        <v>项</v>
      </c>
    </row>
    <row r="910" ht="36" customHeight="1" spans="1:7">
      <c r="A910" s="248" t="s">
        <v>2500</v>
      </c>
      <c r="B910" s="249" t="s">
        <v>860</v>
      </c>
      <c r="C910" s="253">
        <v>0</v>
      </c>
      <c r="D910" s="254">
        <v>0</v>
      </c>
      <c r="E910" s="252" t="str">
        <f t="shared" si="46"/>
        <v/>
      </c>
      <c r="F910" s="58" t="str">
        <f t="shared" si="47"/>
        <v>否</v>
      </c>
      <c r="G910" s="186" t="str">
        <f t="shared" si="48"/>
        <v>项</v>
      </c>
    </row>
    <row r="911" ht="36" customHeight="1" spans="1:7">
      <c r="A911" s="248" t="s">
        <v>2501</v>
      </c>
      <c r="B911" s="249" t="s">
        <v>861</v>
      </c>
      <c r="C911" s="253">
        <v>0</v>
      </c>
      <c r="D911" s="254">
        <v>0</v>
      </c>
      <c r="E911" s="252" t="str">
        <f t="shared" si="46"/>
        <v/>
      </c>
      <c r="F911" s="58" t="str">
        <f t="shared" si="47"/>
        <v>否</v>
      </c>
      <c r="G911" s="186" t="str">
        <f t="shared" si="48"/>
        <v>项</v>
      </c>
    </row>
    <row r="912" ht="36" customHeight="1" spans="1:7">
      <c r="A912" s="248" t="s">
        <v>2502</v>
      </c>
      <c r="B912" s="249" t="s">
        <v>862</v>
      </c>
      <c r="C912" s="253">
        <v>139</v>
      </c>
      <c r="D912" s="254">
        <v>0</v>
      </c>
      <c r="E912" s="252">
        <f t="shared" si="46"/>
        <v>-1</v>
      </c>
      <c r="F912" s="58" t="str">
        <f t="shared" si="47"/>
        <v>是</v>
      </c>
      <c r="G912" s="186" t="str">
        <f t="shared" si="48"/>
        <v>项</v>
      </c>
    </row>
    <row r="913" ht="36" customHeight="1" spans="1:7">
      <c r="A913" s="248" t="s">
        <v>2503</v>
      </c>
      <c r="B913" s="249" t="s">
        <v>870</v>
      </c>
      <c r="C913" s="250">
        <f>SUM(C914:C923)</f>
        <v>22426</v>
      </c>
      <c r="D913" s="251">
        <f>SUM(D914:D923)</f>
        <v>32309</v>
      </c>
      <c r="E913" s="252">
        <f t="shared" si="46"/>
        <v>0.440693837510033</v>
      </c>
      <c r="F913" s="58" t="str">
        <f t="shared" si="47"/>
        <v>是</v>
      </c>
      <c r="G913" s="186" t="str">
        <f t="shared" si="48"/>
        <v>款</v>
      </c>
    </row>
    <row r="914" ht="36" customHeight="1" spans="1:7">
      <c r="A914" s="248" t="s">
        <v>2504</v>
      </c>
      <c r="B914" s="249" t="s">
        <v>179</v>
      </c>
      <c r="C914" s="253">
        <v>163</v>
      </c>
      <c r="D914" s="254">
        <v>155</v>
      </c>
      <c r="E914" s="252">
        <f t="shared" si="46"/>
        <v>-0.049079754601227</v>
      </c>
      <c r="F914" s="58" t="str">
        <f t="shared" si="47"/>
        <v>是</v>
      </c>
      <c r="G914" s="186" t="str">
        <f t="shared" si="48"/>
        <v>项</v>
      </c>
    </row>
    <row r="915" ht="36" customHeight="1" spans="1:7">
      <c r="A915" s="248" t="s">
        <v>2505</v>
      </c>
      <c r="B915" s="249" t="s">
        <v>180</v>
      </c>
      <c r="C915" s="253">
        <v>3911</v>
      </c>
      <c r="D915" s="254">
        <v>5946</v>
      </c>
      <c r="E915" s="252">
        <f t="shared" si="46"/>
        <v>0.520327282025058</v>
      </c>
      <c r="F915" s="58" t="str">
        <f t="shared" si="47"/>
        <v>是</v>
      </c>
      <c r="G915" s="186" t="str">
        <f t="shared" si="48"/>
        <v>项</v>
      </c>
    </row>
    <row r="916" ht="36" customHeight="1" spans="1:7">
      <c r="A916" s="248" t="s">
        <v>2506</v>
      </c>
      <c r="B916" s="249" t="s">
        <v>181</v>
      </c>
      <c r="C916" s="253">
        <v>0</v>
      </c>
      <c r="D916" s="254">
        <v>0</v>
      </c>
      <c r="E916" s="252" t="str">
        <f t="shared" si="46"/>
        <v/>
      </c>
      <c r="F916" s="58" t="str">
        <f t="shared" si="47"/>
        <v>否</v>
      </c>
      <c r="G916" s="186" t="str">
        <f t="shared" si="48"/>
        <v>项</v>
      </c>
    </row>
    <row r="917" ht="36" customHeight="1" spans="1:7">
      <c r="A917" s="248" t="s">
        <v>2507</v>
      </c>
      <c r="B917" s="249" t="s">
        <v>871</v>
      </c>
      <c r="C917" s="253">
        <v>9825</v>
      </c>
      <c r="D917" s="254">
        <v>19331</v>
      </c>
      <c r="E917" s="252">
        <f t="shared" si="46"/>
        <v>0.967531806615776</v>
      </c>
      <c r="F917" s="58" t="str">
        <f t="shared" si="47"/>
        <v>是</v>
      </c>
      <c r="G917" s="186" t="str">
        <f t="shared" si="48"/>
        <v>项</v>
      </c>
    </row>
    <row r="918" ht="36" customHeight="1" spans="1:7">
      <c r="A918" s="248" t="s">
        <v>2508</v>
      </c>
      <c r="B918" s="249" t="s">
        <v>872</v>
      </c>
      <c r="C918" s="253">
        <v>5617</v>
      </c>
      <c r="D918" s="254">
        <v>5235</v>
      </c>
      <c r="E918" s="252">
        <f t="shared" si="46"/>
        <v>-0.0680078333630052</v>
      </c>
      <c r="F918" s="58" t="str">
        <f t="shared" si="47"/>
        <v>是</v>
      </c>
      <c r="G918" s="186" t="str">
        <f t="shared" si="48"/>
        <v>项</v>
      </c>
    </row>
    <row r="919" ht="36" customHeight="1" spans="1:7">
      <c r="A919" s="248" t="s">
        <v>2509</v>
      </c>
      <c r="B919" s="249" t="s">
        <v>873</v>
      </c>
      <c r="C919" s="253">
        <v>1613</v>
      </c>
      <c r="D919" s="254">
        <v>191</v>
      </c>
      <c r="E919" s="252">
        <f t="shared" si="46"/>
        <v>-0.881587104773714</v>
      </c>
      <c r="F919" s="58" t="str">
        <f t="shared" si="47"/>
        <v>是</v>
      </c>
      <c r="G919" s="186" t="str">
        <f t="shared" si="48"/>
        <v>项</v>
      </c>
    </row>
    <row r="920" ht="36" customHeight="1" spans="1:7">
      <c r="A920" s="248" t="s">
        <v>2510</v>
      </c>
      <c r="B920" s="249" t="s">
        <v>874</v>
      </c>
      <c r="C920" s="253">
        <v>712</v>
      </c>
      <c r="D920" s="254">
        <v>712</v>
      </c>
      <c r="E920" s="252">
        <f t="shared" si="46"/>
        <v>0</v>
      </c>
      <c r="F920" s="58" t="str">
        <f t="shared" si="47"/>
        <v>是</v>
      </c>
      <c r="G920" s="186" t="str">
        <f t="shared" si="48"/>
        <v>项</v>
      </c>
    </row>
    <row r="921" ht="36" customHeight="1" spans="1:7">
      <c r="A921" s="248" t="s">
        <v>2511</v>
      </c>
      <c r="B921" s="249" t="s">
        <v>875</v>
      </c>
      <c r="C921" s="253">
        <v>0</v>
      </c>
      <c r="D921" s="254">
        <v>0</v>
      </c>
      <c r="E921" s="252" t="str">
        <f t="shared" si="46"/>
        <v/>
      </c>
      <c r="F921" s="58" t="str">
        <f t="shared" si="47"/>
        <v>否</v>
      </c>
      <c r="G921" s="186" t="str">
        <f t="shared" si="48"/>
        <v>项</v>
      </c>
    </row>
    <row r="922" ht="36" customHeight="1" spans="1:7">
      <c r="A922" s="248" t="s">
        <v>2512</v>
      </c>
      <c r="B922" s="249" t="s">
        <v>876</v>
      </c>
      <c r="C922" s="253">
        <v>41</v>
      </c>
      <c r="D922" s="254">
        <v>37</v>
      </c>
      <c r="E922" s="252">
        <f t="shared" si="46"/>
        <v>-0.0975609756097561</v>
      </c>
      <c r="F922" s="58" t="str">
        <f t="shared" si="47"/>
        <v>是</v>
      </c>
      <c r="G922" s="186" t="str">
        <f t="shared" si="48"/>
        <v>项</v>
      </c>
    </row>
    <row r="923" ht="36" customHeight="1" spans="1:7">
      <c r="A923" s="248" t="s">
        <v>2513</v>
      </c>
      <c r="B923" s="249" t="s">
        <v>877</v>
      </c>
      <c r="C923" s="253">
        <v>544</v>
      </c>
      <c r="D923" s="254">
        <v>702</v>
      </c>
      <c r="E923" s="252">
        <f t="shared" si="46"/>
        <v>0.290441176470588</v>
      </c>
      <c r="F923" s="58" t="str">
        <f t="shared" si="47"/>
        <v>是</v>
      </c>
      <c r="G923" s="186" t="str">
        <f t="shared" si="48"/>
        <v>项</v>
      </c>
    </row>
    <row r="924" ht="36" customHeight="1" spans="1:7">
      <c r="A924" s="248" t="s">
        <v>2514</v>
      </c>
      <c r="B924" s="249" t="s">
        <v>883</v>
      </c>
      <c r="C924" s="250">
        <f>SUM(C925:C930)</f>
        <v>1942</v>
      </c>
      <c r="D924" s="251">
        <f>SUM(D925:D930)</f>
        <v>1220</v>
      </c>
      <c r="E924" s="252">
        <f t="shared" si="46"/>
        <v>-0.37178166838311</v>
      </c>
      <c r="F924" s="58" t="str">
        <f t="shared" si="47"/>
        <v>是</v>
      </c>
      <c r="G924" s="186" t="str">
        <f t="shared" si="48"/>
        <v>款</v>
      </c>
    </row>
    <row r="925" ht="36" customHeight="1" spans="1:7">
      <c r="A925" s="248" t="s">
        <v>2515</v>
      </c>
      <c r="B925" s="249" t="s">
        <v>2516</v>
      </c>
      <c r="C925" s="253">
        <v>2</v>
      </c>
      <c r="D925" s="254">
        <v>1</v>
      </c>
      <c r="E925" s="252">
        <f t="shared" si="46"/>
        <v>-0.5</v>
      </c>
      <c r="F925" s="58" t="str">
        <f t="shared" si="47"/>
        <v>是</v>
      </c>
      <c r="G925" s="186" t="str">
        <f t="shared" si="48"/>
        <v>项</v>
      </c>
    </row>
    <row r="926" ht="36" customHeight="1" spans="1:7">
      <c r="A926" s="248" t="s">
        <v>2517</v>
      </c>
      <c r="B926" s="249" t="s">
        <v>885</v>
      </c>
      <c r="C926" s="253">
        <v>0</v>
      </c>
      <c r="D926" s="254">
        <v>0</v>
      </c>
      <c r="E926" s="252" t="str">
        <f t="shared" si="46"/>
        <v/>
      </c>
      <c r="F926" s="58" t="str">
        <f t="shared" si="47"/>
        <v>否</v>
      </c>
      <c r="G926" s="186" t="str">
        <f t="shared" si="48"/>
        <v>项</v>
      </c>
    </row>
    <row r="927" ht="36" customHeight="1" spans="1:7">
      <c r="A927" s="248" t="s">
        <v>2518</v>
      </c>
      <c r="B927" s="249" t="s">
        <v>886</v>
      </c>
      <c r="C927" s="253">
        <v>1940</v>
      </c>
      <c r="D927" s="254">
        <v>1219</v>
      </c>
      <c r="E927" s="252">
        <f t="shared" si="46"/>
        <v>-0.371649484536082</v>
      </c>
      <c r="F927" s="58" t="str">
        <f t="shared" si="47"/>
        <v>是</v>
      </c>
      <c r="G927" s="186" t="str">
        <f t="shared" si="48"/>
        <v>项</v>
      </c>
    </row>
    <row r="928" ht="36" customHeight="1" spans="1:7">
      <c r="A928" s="248" t="s">
        <v>2519</v>
      </c>
      <c r="B928" s="249" t="s">
        <v>887</v>
      </c>
      <c r="C928" s="253">
        <v>0</v>
      </c>
      <c r="D928" s="254">
        <v>0</v>
      </c>
      <c r="E928" s="252" t="str">
        <f t="shared" si="46"/>
        <v/>
      </c>
      <c r="F928" s="58" t="str">
        <f t="shared" si="47"/>
        <v>否</v>
      </c>
      <c r="G928" s="186" t="str">
        <f t="shared" si="48"/>
        <v>项</v>
      </c>
    </row>
    <row r="929" ht="36" customHeight="1" spans="1:7">
      <c r="A929" s="248" t="s">
        <v>2520</v>
      </c>
      <c r="B929" s="249" t="s">
        <v>888</v>
      </c>
      <c r="C929" s="253">
        <v>0</v>
      </c>
      <c r="D929" s="254">
        <v>0</v>
      </c>
      <c r="E929" s="252" t="str">
        <f t="shared" si="46"/>
        <v/>
      </c>
      <c r="F929" s="58" t="str">
        <f t="shared" si="47"/>
        <v>否</v>
      </c>
      <c r="G929" s="186" t="str">
        <f t="shared" si="48"/>
        <v>项</v>
      </c>
    </row>
    <row r="930" ht="36" customHeight="1" spans="1:7">
      <c r="A930" s="248" t="s">
        <v>2521</v>
      </c>
      <c r="B930" s="249" t="s">
        <v>889</v>
      </c>
      <c r="C930" s="253">
        <v>0</v>
      </c>
      <c r="D930" s="254">
        <v>0</v>
      </c>
      <c r="E930" s="252" t="str">
        <f t="shared" si="46"/>
        <v/>
      </c>
      <c r="F930" s="58" t="str">
        <f t="shared" si="47"/>
        <v>否</v>
      </c>
      <c r="G930" s="186" t="str">
        <f t="shared" si="48"/>
        <v>项</v>
      </c>
    </row>
    <row r="931" ht="36" customHeight="1" spans="1:7">
      <c r="A931" s="248" t="s">
        <v>2522</v>
      </c>
      <c r="B931" s="249" t="s">
        <v>890</v>
      </c>
      <c r="C931" s="250">
        <f>SUM(C932:C937)</f>
        <v>1103</v>
      </c>
      <c r="D931" s="251">
        <f>SUM(D932:D937)</f>
        <v>654</v>
      </c>
      <c r="E931" s="252">
        <f t="shared" si="46"/>
        <v>-0.407071622846782</v>
      </c>
      <c r="F931" s="58" t="str">
        <f t="shared" si="47"/>
        <v>是</v>
      </c>
      <c r="G931" s="186" t="str">
        <f t="shared" si="48"/>
        <v>款</v>
      </c>
    </row>
    <row r="932" ht="36" customHeight="1" spans="1:7">
      <c r="A932" s="248" t="s">
        <v>2523</v>
      </c>
      <c r="B932" s="249" t="s">
        <v>891</v>
      </c>
      <c r="C932" s="250">
        <v>0</v>
      </c>
      <c r="D932" s="254">
        <v>0</v>
      </c>
      <c r="E932" s="252" t="str">
        <f t="shared" si="46"/>
        <v/>
      </c>
      <c r="F932" s="58" t="str">
        <f t="shared" si="47"/>
        <v>否</v>
      </c>
      <c r="G932" s="186" t="str">
        <f t="shared" si="48"/>
        <v>项</v>
      </c>
    </row>
    <row r="933" ht="36" customHeight="1" spans="1:7">
      <c r="A933" s="248" t="s">
        <v>2524</v>
      </c>
      <c r="B933" s="249" t="s">
        <v>892</v>
      </c>
      <c r="C933" s="250">
        <v>0</v>
      </c>
      <c r="D933" s="254">
        <v>0</v>
      </c>
      <c r="E933" s="252" t="str">
        <f t="shared" si="46"/>
        <v/>
      </c>
      <c r="F933" s="58" t="str">
        <f t="shared" si="47"/>
        <v>否</v>
      </c>
      <c r="G933" s="186" t="str">
        <f t="shared" si="48"/>
        <v>项</v>
      </c>
    </row>
    <row r="934" ht="36" customHeight="1" spans="1:7">
      <c r="A934" s="248" t="s">
        <v>2525</v>
      </c>
      <c r="B934" s="249" t="s">
        <v>893</v>
      </c>
      <c r="C934" s="253">
        <v>344</v>
      </c>
      <c r="D934" s="254">
        <v>188</v>
      </c>
      <c r="E934" s="252">
        <f t="shared" si="46"/>
        <v>-0.453488372093023</v>
      </c>
      <c r="F934" s="58" t="str">
        <f t="shared" si="47"/>
        <v>是</v>
      </c>
      <c r="G934" s="186" t="str">
        <f t="shared" si="48"/>
        <v>项</v>
      </c>
    </row>
    <row r="935" ht="36" customHeight="1" spans="1:7">
      <c r="A935" s="248" t="s">
        <v>2526</v>
      </c>
      <c r="B935" s="249" t="s">
        <v>894</v>
      </c>
      <c r="C935" s="253">
        <v>752</v>
      </c>
      <c r="D935" s="254">
        <v>466</v>
      </c>
      <c r="E935" s="252">
        <f t="shared" si="46"/>
        <v>-0.38031914893617</v>
      </c>
      <c r="F935" s="58" t="str">
        <f t="shared" si="47"/>
        <v>是</v>
      </c>
      <c r="G935" s="186" t="str">
        <f t="shared" si="48"/>
        <v>项</v>
      </c>
    </row>
    <row r="936" ht="36" customHeight="1" spans="1:7">
      <c r="A936" s="248" t="s">
        <v>2527</v>
      </c>
      <c r="B936" s="249" t="s">
        <v>895</v>
      </c>
      <c r="C936" s="250">
        <v>0</v>
      </c>
      <c r="D936" s="254">
        <v>0</v>
      </c>
      <c r="E936" s="252" t="str">
        <f t="shared" si="46"/>
        <v/>
      </c>
      <c r="F936" s="58" t="str">
        <f t="shared" si="47"/>
        <v>否</v>
      </c>
      <c r="G936" s="186" t="str">
        <f t="shared" si="48"/>
        <v>项</v>
      </c>
    </row>
    <row r="937" ht="36" customHeight="1" spans="1:7">
      <c r="A937" s="248" t="s">
        <v>2528</v>
      </c>
      <c r="B937" s="249" t="s">
        <v>896</v>
      </c>
      <c r="C937" s="253">
        <v>7</v>
      </c>
      <c r="D937" s="254">
        <v>0</v>
      </c>
      <c r="E937" s="252">
        <f t="shared" si="46"/>
        <v>-1</v>
      </c>
      <c r="F937" s="58" t="str">
        <f t="shared" si="47"/>
        <v>是</v>
      </c>
      <c r="G937" s="186" t="str">
        <f t="shared" si="48"/>
        <v>项</v>
      </c>
    </row>
    <row r="938" ht="36" customHeight="1" spans="1:7">
      <c r="A938" s="248" t="s">
        <v>2529</v>
      </c>
      <c r="B938" s="249" t="s">
        <v>897</v>
      </c>
      <c r="C938" s="250">
        <f>SUM(C939:C940)</f>
        <v>0</v>
      </c>
      <c r="D938" s="251">
        <f>SUM(D939:D940)</f>
        <v>0</v>
      </c>
      <c r="E938" s="252" t="str">
        <f t="shared" si="46"/>
        <v/>
      </c>
      <c r="F938" s="58" t="str">
        <f t="shared" si="47"/>
        <v>否</v>
      </c>
      <c r="G938" s="186" t="str">
        <f t="shared" si="48"/>
        <v>款</v>
      </c>
    </row>
    <row r="939" ht="36" customHeight="1" spans="1:7">
      <c r="A939" s="248" t="s">
        <v>2530</v>
      </c>
      <c r="B939" s="249" t="s">
        <v>898</v>
      </c>
      <c r="C939" s="250">
        <v>0</v>
      </c>
      <c r="D939" s="251">
        <v>0</v>
      </c>
      <c r="E939" s="252" t="str">
        <f t="shared" si="46"/>
        <v/>
      </c>
      <c r="F939" s="58" t="str">
        <f t="shared" si="47"/>
        <v>否</v>
      </c>
      <c r="G939" s="186" t="str">
        <f t="shared" si="48"/>
        <v>项</v>
      </c>
    </row>
    <row r="940" ht="36" customHeight="1" spans="1:7">
      <c r="A940" s="248" t="s">
        <v>2531</v>
      </c>
      <c r="B940" s="249" t="s">
        <v>899</v>
      </c>
      <c r="C940" s="250">
        <v>0</v>
      </c>
      <c r="D940" s="251">
        <v>0</v>
      </c>
      <c r="E940" s="252" t="str">
        <f t="shared" si="46"/>
        <v/>
      </c>
      <c r="F940" s="58" t="str">
        <f t="shared" si="47"/>
        <v>否</v>
      </c>
      <c r="G940" s="186" t="str">
        <f t="shared" si="48"/>
        <v>项</v>
      </c>
    </row>
    <row r="941" ht="36" customHeight="1" spans="1:7">
      <c r="A941" s="248" t="s">
        <v>2532</v>
      </c>
      <c r="B941" s="249" t="s">
        <v>900</v>
      </c>
      <c r="C941" s="250">
        <f>SUM(C942:C943)</f>
        <v>3</v>
      </c>
      <c r="D941" s="251">
        <f>SUM(D942:D943)</f>
        <v>0</v>
      </c>
      <c r="E941" s="252">
        <f t="shared" si="46"/>
        <v>-1</v>
      </c>
      <c r="F941" s="58" t="str">
        <f t="shared" si="47"/>
        <v>是</v>
      </c>
      <c r="G941" s="186" t="str">
        <f t="shared" si="48"/>
        <v>款</v>
      </c>
    </row>
    <row r="942" ht="36" customHeight="1" spans="1:7">
      <c r="A942" s="248" t="s">
        <v>2533</v>
      </c>
      <c r="B942" s="249" t="s">
        <v>901</v>
      </c>
      <c r="C942" s="250">
        <v>0</v>
      </c>
      <c r="D942" s="251">
        <v>0</v>
      </c>
      <c r="E942" s="252" t="str">
        <f t="shared" si="46"/>
        <v/>
      </c>
      <c r="F942" s="58" t="str">
        <f t="shared" si="47"/>
        <v>否</v>
      </c>
      <c r="G942" s="186" t="str">
        <f t="shared" si="48"/>
        <v>项</v>
      </c>
    </row>
    <row r="943" ht="36" customHeight="1" spans="1:7">
      <c r="A943" s="248" t="s">
        <v>2534</v>
      </c>
      <c r="B943" s="249" t="s">
        <v>902</v>
      </c>
      <c r="C943" s="253">
        <v>3</v>
      </c>
      <c r="D943" s="251">
        <v>0</v>
      </c>
      <c r="E943" s="252">
        <f t="shared" si="46"/>
        <v>-1</v>
      </c>
      <c r="F943" s="58" t="str">
        <f t="shared" si="47"/>
        <v>是</v>
      </c>
      <c r="G943" s="186" t="str">
        <f t="shared" si="48"/>
        <v>项</v>
      </c>
    </row>
    <row r="944" ht="36" customHeight="1" spans="1:7">
      <c r="A944" s="243" t="s">
        <v>141</v>
      </c>
      <c r="B944" s="244" t="s">
        <v>142</v>
      </c>
      <c r="C944" s="245">
        <f>SUM(C945,C968,C978,C988,C993,C1000,C1005)</f>
        <v>2857</v>
      </c>
      <c r="D944" s="246">
        <f>SUM(D945,D968,D978,D988,D993,D1000,D1005)</f>
        <v>1749</v>
      </c>
      <c r="E944" s="247">
        <f t="shared" si="46"/>
        <v>-0.387819390969548</v>
      </c>
      <c r="F944" s="58" t="str">
        <f t="shared" si="47"/>
        <v>是</v>
      </c>
      <c r="G944" s="186" t="str">
        <f t="shared" si="48"/>
        <v>类</v>
      </c>
    </row>
    <row r="945" ht="36" customHeight="1" spans="1:7">
      <c r="A945" s="248" t="s">
        <v>2535</v>
      </c>
      <c r="B945" s="249" t="s">
        <v>903</v>
      </c>
      <c r="C945" s="250">
        <f>SUM(C946:C967)</f>
        <v>2283</v>
      </c>
      <c r="D945" s="251">
        <f>SUM(D946:D967)</f>
        <v>1411</v>
      </c>
      <c r="E945" s="252">
        <f t="shared" si="46"/>
        <v>-0.381953569864214</v>
      </c>
      <c r="F945" s="58" t="str">
        <f t="shared" si="47"/>
        <v>是</v>
      </c>
      <c r="G945" s="186" t="str">
        <f t="shared" si="48"/>
        <v>款</v>
      </c>
    </row>
    <row r="946" ht="36" customHeight="1" spans="1:7">
      <c r="A946" s="248" t="s">
        <v>2536</v>
      </c>
      <c r="B946" s="249" t="s">
        <v>179</v>
      </c>
      <c r="C946" s="253">
        <v>240</v>
      </c>
      <c r="D946" s="254">
        <v>219</v>
      </c>
      <c r="E946" s="252">
        <f t="shared" si="46"/>
        <v>-0.0875</v>
      </c>
      <c r="F946" s="58" t="str">
        <f t="shared" si="47"/>
        <v>是</v>
      </c>
      <c r="G946" s="186" t="str">
        <f t="shared" si="48"/>
        <v>项</v>
      </c>
    </row>
    <row r="947" ht="36" customHeight="1" spans="1:7">
      <c r="A947" s="248" t="s">
        <v>2537</v>
      </c>
      <c r="B947" s="249" t="s">
        <v>180</v>
      </c>
      <c r="C947" s="253">
        <v>242</v>
      </c>
      <c r="D947" s="254">
        <v>212</v>
      </c>
      <c r="E947" s="252">
        <f t="shared" si="46"/>
        <v>-0.12396694214876</v>
      </c>
      <c r="F947" s="58" t="str">
        <f t="shared" si="47"/>
        <v>是</v>
      </c>
      <c r="G947" s="186" t="str">
        <f t="shared" si="48"/>
        <v>项</v>
      </c>
    </row>
    <row r="948" ht="36" customHeight="1" spans="1:7">
      <c r="A948" s="248" t="s">
        <v>2538</v>
      </c>
      <c r="B948" s="249" t="s">
        <v>181</v>
      </c>
      <c r="C948" s="253">
        <v>0</v>
      </c>
      <c r="D948" s="254">
        <v>0</v>
      </c>
      <c r="E948" s="252" t="str">
        <f t="shared" si="46"/>
        <v/>
      </c>
      <c r="F948" s="58" t="str">
        <f t="shared" si="47"/>
        <v>否</v>
      </c>
      <c r="G948" s="186" t="str">
        <f t="shared" si="48"/>
        <v>项</v>
      </c>
    </row>
    <row r="949" ht="36" customHeight="1" spans="1:7">
      <c r="A949" s="248" t="s">
        <v>2539</v>
      </c>
      <c r="B949" s="249" t="s">
        <v>904</v>
      </c>
      <c r="C949" s="253">
        <v>130</v>
      </c>
      <c r="D949" s="254">
        <v>100</v>
      </c>
      <c r="E949" s="252">
        <f t="shared" si="46"/>
        <v>-0.230769230769231</v>
      </c>
      <c r="F949" s="58" t="str">
        <f t="shared" si="47"/>
        <v>是</v>
      </c>
      <c r="G949" s="186" t="str">
        <f t="shared" si="48"/>
        <v>项</v>
      </c>
    </row>
    <row r="950" ht="36" customHeight="1" spans="1:7">
      <c r="A950" s="248" t="s">
        <v>2540</v>
      </c>
      <c r="B950" s="249" t="s">
        <v>905</v>
      </c>
      <c r="C950" s="253">
        <v>1617</v>
      </c>
      <c r="D950" s="254">
        <v>880</v>
      </c>
      <c r="E950" s="252">
        <f t="shared" si="46"/>
        <v>-0.45578231292517</v>
      </c>
      <c r="F950" s="58" t="str">
        <f t="shared" si="47"/>
        <v>是</v>
      </c>
      <c r="G950" s="186" t="str">
        <f t="shared" si="48"/>
        <v>项</v>
      </c>
    </row>
    <row r="951" ht="36" customHeight="1" spans="1:7">
      <c r="A951" s="248" t="s">
        <v>2541</v>
      </c>
      <c r="B951" s="249" t="s">
        <v>906</v>
      </c>
      <c r="C951" s="250">
        <v>0</v>
      </c>
      <c r="D951" s="251">
        <v>0</v>
      </c>
      <c r="E951" s="252" t="str">
        <f t="shared" si="46"/>
        <v/>
      </c>
      <c r="F951" s="58" t="str">
        <f t="shared" si="47"/>
        <v>否</v>
      </c>
      <c r="G951" s="186" t="str">
        <f t="shared" si="48"/>
        <v>项</v>
      </c>
    </row>
    <row r="952" ht="36" customHeight="1" spans="1:7">
      <c r="A952" s="248" t="s">
        <v>2542</v>
      </c>
      <c r="B952" s="249" t="s">
        <v>907</v>
      </c>
      <c r="C952" s="250">
        <v>0</v>
      </c>
      <c r="D952" s="251">
        <v>0</v>
      </c>
      <c r="E952" s="252" t="str">
        <f t="shared" si="46"/>
        <v/>
      </c>
      <c r="F952" s="58" t="str">
        <f t="shared" si="47"/>
        <v>否</v>
      </c>
      <c r="G952" s="186" t="str">
        <f t="shared" si="48"/>
        <v>项</v>
      </c>
    </row>
    <row r="953" ht="36" customHeight="1" spans="1:7">
      <c r="A953" s="248" t="s">
        <v>2543</v>
      </c>
      <c r="B953" s="249" t="s">
        <v>908</v>
      </c>
      <c r="C953" s="250">
        <v>0</v>
      </c>
      <c r="D953" s="251">
        <v>0</v>
      </c>
      <c r="E953" s="252" t="str">
        <f t="shared" si="46"/>
        <v/>
      </c>
      <c r="F953" s="58" t="str">
        <f t="shared" si="47"/>
        <v>否</v>
      </c>
      <c r="G953" s="186" t="str">
        <f t="shared" si="48"/>
        <v>项</v>
      </c>
    </row>
    <row r="954" ht="36" customHeight="1" spans="1:7">
      <c r="A954" s="248" t="s">
        <v>2544</v>
      </c>
      <c r="B954" s="249" t="s">
        <v>909</v>
      </c>
      <c r="C954" s="250">
        <v>0</v>
      </c>
      <c r="D954" s="251">
        <v>0</v>
      </c>
      <c r="E954" s="252" t="str">
        <f t="shared" si="46"/>
        <v/>
      </c>
      <c r="F954" s="58" t="str">
        <f t="shared" si="47"/>
        <v>否</v>
      </c>
      <c r="G954" s="186" t="str">
        <f t="shared" si="48"/>
        <v>项</v>
      </c>
    </row>
    <row r="955" ht="36" customHeight="1" spans="1:7">
      <c r="A955" s="248" t="s">
        <v>2545</v>
      </c>
      <c r="B955" s="249" t="s">
        <v>910</v>
      </c>
      <c r="C955" s="250">
        <v>0</v>
      </c>
      <c r="D955" s="251">
        <v>0</v>
      </c>
      <c r="E955" s="252" t="str">
        <f t="shared" si="46"/>
        <v/>
      </c>
      <c r="F955" s="58" t="str">
        <f t="shared" si="47"/>
        <v>否</v>
      </c>
      <c r="G955" s="186" t="str">
        <f t="shared" si="48"/>
        <v>项</v>
      </c>
    </row>
    <row r="956" ht="36" customHeight="1" spans="1:7">
      <c r="A956" s="248" t="s">
        <v>2546</v>
      </c>
      <c r="B956" s="249" t="s">
        <v>911</v>
      </c>
      <c r="C956" s="250">
        <v>0</v>
      </c>
      <c r="D956" s="251">
        <v>0</v>
      </c>
      <c r="E956" s="252" t="str">
        <f t="shared" si="46"/>
        <v/>
      </c>
      <c r="F956" s="58" t="str">
        <f t="shared" si="47"/>
        <v>否</v>
      </c>
      <c r="G956" s="186" t="str">
        <f t="shared" si="48"/>
        <v>项</v>
      </c>
    </row>
    <row r="957" ht="36" customHeight="1" spans="1:7">
      <c r="A957" s="248" t="s">
        <v>2547</v>
      </c>
      <c r="B957" s="249" t="s">
        <v>912</v>
      </c>
      <c r="C957" s="250">
        <v>0</v>
      </c>
      <c r="D957" s="251">
        <v>0</v>
      </c>
      <c r="E957" s="252" t="str">
        <f t="shared" si="46"/>
        <v/>
      </c>
      <c r="F957" s="58" t="str">
        <f t="shared" si="47"/>
        <v>否</v>
      </c>
      <c r="G957" s="186" t="str">
        <f t="shared" si="48"/>
        <v>项</v>
      </c>
    </row>
    <row r="958" ht="36" customHeight="1" spans="1:7">
      <c r="A958" s="248" t="s">
        <v>2548</v>
      </c>
      <c r="B958" s="249" t="s">
        <v>913</v>
      </c>
      <c r="C958" s="250">
        <v>0</v>
      </c>
      <c r="D958" s="251">
        <v>0</v>
      </c>
      <c r="E958" s="252" t="str">
        <f t="shared" si="46"/>
        <v/>
      </c>
      <c r="F958" s="58" t="str">
        <f t="shared" si="47"/>
        <v>否</v>
      </c>
      <c r="G958" s="186" t="str">
        <f t="shared" si="48"/>
        <v>项</v>
      </c>
    </row>
    <row r="959" ht="36" customHeight="1" spans="1:7">
      <c r="A959" s="248" t="s">
        <v>2549</v>
      </c>
      <c r="B959" s="249" t="s">
        <v>914</v>
      </c>
      <c r="C959" s="250">
        <v>0</v>
      </c>
      <c r="D959" s="251">
        <v>0</v>
      </c>
      <c r="E959" s="252" t="str">
        <f t="shared" si="46"/>
        <v/>
      </c>
      <c r="F959" s="58" t="str">
        <f t="shared" si="47"/>
        <v>否</v>
      </c>
      <c r="G959" s="186" t="str">
        <f t="shared" si="48"/>
        <v>项</v>
      </c>
    </row>
    <row r="960" ht="36" customHeight="1" spans="1:7">
      <c r="A960" s="248" t="s">
        <v>2550</v>
      </c>
      <c r="B960" s="249" t="s">
        <v>915</v>
      </c>
      <c r="C960" s="250">
        <v>0</v>
      </c>
      <c r="D960" s="251">
        <v>0</v>
      </c>
      <c r="E960" s="252" t="str">
        <f t="shared" si="46"/>
        <v/>
      </c>
      <c r="F960" s="58" t="str">
        <f t="shared" si="47"/>
        <v>否</v>
      </c>
      <c r="G960" s="186" t="str">
        <f t="shared" si="48"/>
        <v>项</v>
      </c>
    </row>
    <row r="961" ht="36" customHeight="1" spans="1:7">
      <c r="A961" s="248" t="s">
        <v>2551</v>
      </c>
      <c r="B961" s="249" t="s">
        <v>916</v>
      </c>
      <c r="C961" s="250">
        <v>0</v>
      </c>
      <c r="D961" s="251">
        <v>0</v>
      </c>
      <c r="E961" s="252" t="str">
        <f t="shared" si="46"/>
        <v/>
      </c>
      <c r="F961" s="58" t="str">
        <f t="shared" si="47"/>
        <v>否</v>
      </c>
      <c r="G961" s="186" t="str">
        <f t="shared" si="48"/>
        <v>项</v>
      </c>
    </row>
    <row r="962" ht="36" customHeight="1" spans="1:7">
      <c r="A962" s="248" t="s">
        <v>2552</v>
      </c>
      <c r="B962" s="249" t="s">
        <v>917</v>
      </c>
      <c r="C962" s="250">
        <v>0</v>
      </c>
      <c r="D962" s="251">
        <v>0</v>
      </c>
      <c r="E962" s="252" t="str">
        <f t="shared" si="46"/>
        <v/>
      </c>
      <c r="F962" s="58" t="str">
        <f t="shared" si="47"/>
        <v>否</v>
      </c>
      <c r="G962" s="186" t="str">
        <f t="shared" si="48"/>
        <v>项</v>
      </c>
    </row>
    <row r="963" ht="36" customHeight="1" spans="1:7">
      <c r="A963" s="248" t="s">
        <v>2553</v>
      </c>
      <c r="B963" s="249" t="s">
        <v>918</v>
      </c>
      <c r="C963" s="250">
        <v>0</v>
      </c>
      <c r="D963" s="251">
        <v>0</v>
      </c>
      <c r="E963" s="252" t="str">
        <f t="shared" si="46"/>
        <v/>
      </c>
      <c r="F963" s="58" t="str">
        <f t="shared" si="47"/>
        <v>否</v>
      </c>
      <c r="G963" s="186" t="str">
        <f t="shared" si="48"/>
        <v>项</v>
      </c>
    </row>
    <row r="964" ht="36" customHeight="1" spans="1:7">
      <c r="A964" s="248" t="s">
        <v>2554</v>
      </c>
      <c r="B964" s="249" t="s">
        <v>919</v>
      </c>
      <c r="C964" s="250">
        <v>0</v>
      </c>
      <c r="D964" s="251">
        <v>0</v>
      </c>
      <c r="E964" s="252" t="str">
        <f t="shared" ref="E964:E1027" si="49">IF(C964&lt;&gt;0,D964/C964-1,"")</f>
        <v/>
      </c>
      <c r="F964" s="58" t="str">
        <f t="shared" ref="F964:F1027" si="50">IF(LEN(A964)=3,"是",IF(B964&lt;&gt;"",IF(SUM(C964:D964)&lt;&gt;0,"是","否"),"是"))</f>
        <v>否</v>
      </c>
      <c r="G964" s="186" t="str">
        <f t="shared" ref="G964:G1027" si="51">IF(LEN(A964)=3,"类",IF(LEN(A964)=5,"款","项"))</f>
        <v>项</v>
      </c>
    </row>
    <row r="965" ht="36" customHeight="1" spans="1:7">
      <c r="A965" s="248" t="s">
        <v>2555</v>
      </c>
      <c r="B965" s="249" t="s">
        <v>920</v>
      </c>
      <c r="C965" s="250">
        <v>0</v>
      </c>
      <c r="D965" s="251">
        <v>0</v>
      </c>
      <c r="E965" s="252" t="str">
        <f t="shared" si="49"/>
        <v/>
      </c>
      <c r="F965" s="58" t="str">
        <f t="shared" si="50"/>
        <v>否</v>
      </c>
      <c r="G965" s="186" t="str">
        <f t="shared" si="51"/>
        <v>项</v>
      </c>
    </row>
    <row r="966" ht="36" customHeight="1" spans="1:7">
      <c r="A966" s="248" t="s">
        <v>2556</v>
      </c>
      <c r="B966" s="249" t="s">
        <v>921</v>
      </c>
      <c r="C966" s="250">
        <v>0</v>
      </c>
      <c r="D966" s="251">
        <v>0</v>
      </c>
      <c r="E966" s="252" t="str">
        <f t="shared" si="49"/>
        <v/>
      </c>
      <c r="F966" s="58" t="str">
        <f t="shared" si="50"/>
        <v>否</v>
      </c>
      <c r="G966" s="186" t="str">
        <f t="shared" si="51"/>
        <v>项</v>
      </c>
    </row>
    <row r="967" ht="36" customHeight="1" spans="1:7">
      <c r="A967" s="248" t="s">
        <v>2557</v>
      </c>
      <c r="B967" s="249" t="s">
        <v>922</v>
      </c>
      <c r="C967" s="253">
        <v>54</v>
      </c>
      <c r="D967" s="251">
        <v>0</v>
      </c>
      <c r="E967" s="252">
        <f t="shared" si="49"/>
        <v>-1</v>
      </c>
      <c r="F967" s="58" t="str">
        <f t="shared" si="50"/>
        <v>是</v>
      </c>
      <c r="G967" s="186" t="str">
        <f t="shared" si="51"/>
        <v>项</v>
      </c>
    </row>
    <row r="968" ht="36" customHeight="1" spans="1:7">
      <c r="A968" s="248" t="s">
        <v>2558</v>
      </c>
      <c r="B968" s="249" t="s">
        <v>923</v>
      </c>
      <c r="C968" s="250">
        <f>SUM(C969:C977)</f>
        <v>0</v>
      </c>
      <c r="D968" s="251">
        <f>SUM(D969:D977)</f>
        <v>0</v>
      </c>
      <c r="E968" s="252" t="str">
        <f t="shared" si="49"/>
        <v/>
      </c>
      <c r="F968" s="58" t="str">
        <f t="shared" si="50"/>
        <v>否</v>
      </c>
      <c r="G968" s="186" t="str">
        <f t="shared" si="51"/>
        <v>款</v>
      </c>
    </row>
    <row r="969" ht="36" customHeight="1" spans="1:7">
      <c r="A969" s="248" t="s">
        <v>2559</v>
      </c>
      <c r="B969" s="249" t="s">
        <v>179</v>
      </c>
      <c r="C969" s="250">
        <v>0</v>
      </c>
      <c r="D969" s="251">
        <v>0</v>
      </c>
      <c r="E969" s="252" t="str">
        <f t="shared" si="49"/>
        <v/>
      </c>
      <c r="F969" s="58" t="str">
        <f t="shared" si="50"/>
        <v>否</v>
      </c>
      <c r="G969" s="186" t="str">
        <f t="shared" si="51"/>
        <v>项</v>
      </c>
    </row>
    <row r="970" ht="36" customHeight="1" spans="1:7">
      <c r="A970" s="248" t="s">
        <v>2560</v>
      </c>
      <c r="B970" s="249" t="s">
        <v>180</v>
      </c>
      <c r="C970" s="250">
        <v>0</v>
      </c>
      <c r="D970" s="251">
        <v>0</v>
      </c>
      <c r="E970" s="252" t="str">
        <f t="shared" si="49"/>
        <v/>
      </c>
      <c r="F970" s="58" t="str">
        <f t="shared" si="50"/>
        <v>否</v>
      </c>
      <c r="G970" s="186" t="str">
        <f t="shared" si="51"/>
        <v>项</v>
      </c>
    </row>
    <row r="971" ht="36" customHeight="1" spans="1:7">
      <c r="A971" s="248" t="s">
        <v>2561</v>
      </c>
      <c r="B971" s="249" t="s">
        <v>181</v>
      </c>
      <c r="C971" s="250">
        <v>0</v>
      </c>
      <c r="D971" s="251">
        <v>0</v>
      </c>
      <c r="E971" s="252" t="str">
        <f t="shared" si="49"/>
        <v/>
      </c>
      <c r="F971" s="58" t="str">
        <f t="shared" si="50"/>
        <v>否</v>
      </c>
      <c r="G971" s="186" t="str">
        <f t="shared" si="51"/>
        <v>项</v>
      </c>
    </row>
    <row r="972" ht="36" customHeight="1" spans="1:7">
      <c r="A972" s="248" t="s">
        <v>2562</v>
      </c>
      <c r="B972" s="249" t="s">
        <v>924</v>
      </c>
      <c r="C972" s="250">
        <v>0</v>
      </c>
      <c r="D972" s="251">
        <v>0</v>
      </c>
      <c r="E972" s="252" t="str">
        <f t="shared" si="49"/>
        <v/>
      </c>
      <c r="F972" s="58" t="str">
        <f t="shared" si="50"/>
        <v>否</v>
      </c>
      <c r="G972" s="186" t="str">
        <f t="shared" si="51"/>
        <v>项</v>
      </c>
    </row>
    <row r="973" ht="36" customHeight="1" spans="1:7">
      <c r="A973" s="248" t="s">
        <v>2563</v>
      </c>
      <c r="B973" s="249" t="s">
        <v>925</v>
      </c>
      <c r="C973" s="250">
        <v>0</v>
      </c>
      <c r="D973" s="251">
        <v>0</v>
      </c>
      <c r="E973" s="252" t="str">
        <f t="shared" si="49"/>
        <v/>
      </c>
      <c r="F973" s="58" t="str">
        <f t="shared" si="50"/>
        <v>否</v>
      </c>
      <c r="G973" s="186" t="str">
        <f t="shared" si="51"/>
        <v>项</v>
      </c>
    </row>
    <row r="974" ht="36" customHeight="1" spans="1:7">
      <c r="A974" s="248" t="s">
        <v>2564</v>
      </c>
      <c r="B974" s="249" t="s">
        <v>926</v>
      </c>
      <c r="C974" s="250">
        <v>0</v>
      </c>
      <c r="D974" s="251">
        <v>0</v>
      </c>
      <c r="E974" s="252" t="str">
        <f t="shared" si="49"/>
        <v/>
      </c>
      <c r="F974" s="58" t="str">
        <f t="shared" si="50"/>
        <v>否</v>
      </c>
      <c r="G974" s="186" t="str">
        <f t="shared" si="51"/>
        <v>项</v>
      </c>
    </row>
    <row r="975" ht="36" customHeight="1" spans="1:7">
      <c r="A975" s="248" t="s">
        <v>2565</v>
      </c>
      <c r="B975" s="249" t="s">
        <v>927</v>
      </c>
      <c r="C975" s="250">
        <v>0</v>
      </c>
      <c r="D975" s="251">
        <v>0</v>
      </c>
      <c r="E975" s="252" t="str">
        <f t="shared" si="49"/>
        <v/>
      </c>
      <c r="F975" s="58" t="str">
        <f t="shared" si="50"/>
        <v>否</v>
      </c>
      <c r="G975" s="186" t="str">
        <f t="shared" si="51"/>
        <v>项</v>
      </c>
    </row>
    <row r="976" ht="36" customHeight="1" spans="1:7">
      <c r="A976" s="248" t="s">
        <v>2566</v>
      </c>
      <c r="B976" s="249" t="s">
        <v>928</v>
      </c>
      <c r="C976" s="250">
        <v>0</v>
      </c>
      <c r="D976" s="251">
        <v>0</v>
      </c>
      <c r="E976" s="252" t="str">
        <f t="shared" si="49"/>
        <v/>
      </c>
      <c r="F976" s="58" t="str">
        <f t="shared" si="50"/>
        <v>否</v>
      </c>
      <c r="G976" s="186" t="str">
        <f t="shared" si="51"/>
        <v>项</v>
      </c>
    </row>
    <row r="977" ht="36" customHeight="1" spans="1:7">
      <c r="A977" s="248" t="s">
        <v>2567</v>
      </c>
      <c r="B977" s="249" t="s">
        <v>929</v>
      </c>
      <c r="C977" s="250">
        <v>0</v>
      </c>
      <c r="D977" s="251">
        <v>0</v>
      </c>
      <c r="E977" s="252" t="str">
        <f t="shared" si="49"/>
        <v/>
      </c>
      <c r="F977" s="58" t="str">
        <f t="shared" si="50"/>
        <v>否</v>
      </c>
      <c r="G977" s="186" t="str">
        <f t="shared" si="51"/>
        <v>项</v>
      </c>
    </row>
    <row r="978" ht="36" customHeight="1" spans="1:7">
      <c r="A978" s="248" t="s">
        <v>2568</v>
      </c>
      <c r="B978" s="249" t="s">
        <v>930</v>
      </c>
      <c r="C978" s="250">
        <f>SUM(C979:C987)</f>
        <v>0</v>
      </c>
      <c r="D978" s="251">
        <f>SUM(D979:D987)</f>
        <v>0</v>
      </c>
      <c r="E978" s="252" t="str">
        <f t="shared" si="49"/>
        <v/>
      </c>
      <c r="F978" s="58" t="str">
        <f t="shared" si="50"/>
        <v>否</v>
      </c>
      <c r="G978" s="186" t="str">
        <f t="shared" si="51"/>
        <v>款</v>
      </c>
    </row>
    <row r="979" ht="36" customHeight="1" spans="1:7">
      <c r="A979" s="248" t="s">
        <v>2569</v>
      </c>
      <c r="B979" s="249" t="s">
        <v>179</v>
      </c>
      <c r="C979" s="250">
        <v>0</v>
      </c>
      <c r="D979" s="251">
        <v>0</v>
      </c>
      <c r="E979" s="252" t="str">
        <f t="shared" si="49"/>
        <v/>
      </c>
      <c r="F979" s="58" t="str">
        <f t="shared" si="50"/>
        <v>否</v>
      </c>
      <c r="G979" s="186" t="str">
        <f t="shared" si="51"/>
        <v>项</v>
      </c>
    </row>
    <row r="980" ht="36" customHeight="1" spans="1:7">
      <c r="A980" s="248" t="s">
        <v>2570</v>
      </c>
      <c r="B980" s="249" t="s">
        <v>180</v>
      </c>
      <c r="C980" s="250">
        <v>0</v>
      </c>
      <c r="D980" s="251">
        <v>0</v>
      </c>
      <c r="E980" s="252" t="str">
        <f t="shared" si="49"/>
        <v/>
      </c>
      <c r="F980" s="58" t="str">
        <f t="shared" si="50"/>
        <v>否</v>
      </c>
      <c r="G980" s="186" t="str">
        <f t="shared" si="51"/>
        <v>项</v>
      </c>
    </row>
    <row r="981" ht="36" customHeight="1" spans="1:7">
      <c r="A981" s="248" t="s">
        <v>2571</v>
      </c>
      <c r="B981" s="249" t="s">
        <v>181</v>
      </c>
      <c r="C981" s="250">
        <v>0</v>
      </c>
      <c r="D981" s="251">
        <v>0</v>
      </c>
      <c r="E981" s="252" t="str">
        <f t="shared" si="49"/>
        <v/>
      </c>
      <c r="F981" s="58" t="str">
        <f t="shared" si="50"/>
        <v>否</v>
      </c>
      <c r="G981" s="186" t="str">
        <f t="shared" si="51"/>
        <v>项</v>
      </c>
    </row>
    <row r="982" ht="36" customHeight="1" spans="1:7">
      <c r="A982" s="248" t="s">
        <v>2572</v>
      </c>
      <c r="B982" s="249" t="s">
        <v>931</v>
      </c>
      <c r="C982" s="250">
        <v>0</v>
      </c>
      <c r="D982" s="251">
        <v>0</v>
      </c>
      <c r="E982" s="252" t="str">
        <f t="shared" si="49"/>
        <v/>
      </c>
      <c r="F982" s="58" t="str">
        <f t="shared" si="50"/>
        <v>否</v>
      </c>
      <c r="G982" s="186" t="str">
        <f t="shared" si="51"/>
        <v>项</v>
      </c>
    </row>
    <row r="983" ht="36" customHeight="1" spans="1:7">
      <c r="A983" s="248" t="s">
        <v>2573</v>
      </c>
      <c r="B983" s="249" t="s">
        <v>932</v>
      </c>
      <c r="C983" s="250">
        <v>0</v>
      </c>
      <c r="D983" s="251">
        <v>0</v>
      </c>
      <c r="E983" s="252" t="str">
        <f t="shared" si="49"/>
        <v/>
      </c>
      <c r="F983" s="58" t="str">
        <f t="shared" si="50"/>
        <v>否</v>
      </c>
      <c r="G983" s="186" t="str">
        <f t="shared" si="51"/>
        <v>项</v>
      </c>
    </row>
    <row r="984" ht="36" customHeight="1" spans="1:7">
      <c r="A984" s="248" t="s">
        <v>2574</v>
      </c>
      <c r="B984" s="249" t="s">
        <v>933</v>
      </c>
      <c r="C984" s="250">
        <v>0</v>
      </c>
      <c r="D984" s="251">
        <v>0</v>
      </c>
      <c r="E984" s="252" t="str">
        <f t="shared" si="49"/>
        <v/>
      </c>
      <c r="F984" s="58" t="str">
        <f t="shared" si="50"/>
        <v>否</v>
      </c>
      <c r="G984" s="186" t="str">
        <f t="shared" si="51"/>
        <v>项</v>
      </c>
    </row>
    <row r="985" ht="36" customHeight="1" spans="1:7">
      <c r="A985" s="248" t="s">
        <v>2575</v>
      </c>
      <c r="B985" s="249" t="s">
        <v>934</v>
      </c>
      <c r="C985" s="250">
        <v>0</v>
      </c>
      <c r="D985" s="251">
        <v>0</v>
      </c>
      <c r="E985" s="252" t="str">
        <f t="shared" si="49"/>
        <v/>
      </c>
      <c r="F985" s="58" t="str">
        <f t="shared" si="50"/>
        <v>否</v>
      </c>
      <c r="G985" s="186" t="str">
        <f t="shared" si="51"/>
        <v>项</v>
      </c>
    </row>
    <row r="986" ht="36" customHeight="1" spans="1:7">
      <c r="A986" s="248" t="s">
        <v>2576</v>
      </c>
      <c r="B986" s="249" t="s">
        <v>935</v>
      </c>
      <c r="C986" s="250">
        <v>0</v>
      </c>
      <c r="D986" s="251">
        <v>0</v>
      </c>
      <c r="E986" s="252" t="str">
        <f t="shared" si="49"/>
        <v/>
      </c>
      <c r="F986" s="58" t="str">
        <f t="shared" si="50"/>
        <v>否</v>
      </c>
      <c r="G986" s="186" t="str">
        <f t="shared" si="51"/>
        <v>项</v>
      </c>
    </row>
    <row r="987" ht="36" customHeight="1" spans="1:7">
      <c r="A987" s="248" t="s">
        <v>2577</v>
      </c>
      <c r="B987" s="249" t="s">
        <v>936</v>
      </c>
      <c r="C987" s="250">
        <v>0</v>
      </c>
      <c r="D987" s="251">
        <v>0</v>
      </c>
      <c r="E987" s="252" t="str">
        <f t="shared" si="49"/>
        <v/>
      </c>
      <c r="F987" s="58" t="str">
        <f t="shared" si="50"/>
        <v>否</v>
      </c>
      <c r="G987" s="186" t="str">
        <f t="shared" si="51"/>
        <v>项</v>
      </c>
    </row>
    <row r="988" ht="36" customHeight="1" spans="1:7">
      <c r="A988" s="248" t="s">
        <v>2578</v>
      </c>
      <c r="B988" s="249" t="s">
        <v>937</v>
      </c>
      <c r="C988" s="250">
        <f>SUM(C989:C992)</f>
        <v>224</v>
      </c>
      <c r="D988" s="251">
        <f>SUM(D989:D992)</f>
        <v>0</v>
      </c>
      <c r="E988" s="252">
        <f t="shared" si="49"/>
        <v>-1</v>
      </c>
      <c r="F988" s="58" t="str">
        <f t="shared" si="50"/>
        <v>是</v>
      </c>
      <c r="G988" s="186" t="str">
        <f t="shared" si="51"/>
        <v>款</v>
      </c>
    </row>
    <row r="989" ht="36" customHeight="1" spans="1:7">
      <c r="A989" s="248" t="s">
        <v>2579</v>
      </c>
      <c r="B989" s="249" t="s">
        <v>938</v>
      </c>
      <c r="C989" s="253">
        <v>7</v>
      </c>
      <c r="D989" s="251">
        <v>0</v>
      </c>
      <c r="E989" s="252">
        <f t="shared" si="49"/>
        <v>-1</v>
      </c>
      <c r="F989" s="58" t="str">
        <f t="shared" si="50"/>
        <v>是</v>
      </c>
      <c r="G989" s="186" t="str">
        <f t="shared" si="51"/>
        <v>项</v>
      </c>
    </row>
    <row r="990" ht="36" customHeight="1" spans="1:7">
      <c r="A990" s="248" t="s">
        <v>2580</v>
      </c>
      <c r="B990" s="249" t="s">
        <v>939</v>
      </c>
      <c r="C990" s="253">
        <v>170</v>
      </c>
      <c r="D990" s="251">
        <v>0</v>
      </c>
      <c r="E990" s="252">
        <f t="shared" si="49"/>
        <v>-1</v>
      </c>
      <c r="F990" s="58" t="str">
        <f t="shared" si="50"/>
        <v>是</v>
      </c>
      <c r="G990" s="186" t="str">
        <f t="shared" si="51"/>
        <v>项</v>
      </c>
    </row>
    <row r="991" ht="36" customHeight="1" spans="1:7">
      <c r="A991" s="248" t="s">
        <v>2581</v>
      </c>
      <c r="B991" s="249" t="s">
        <v>940</v>
      </c>
      <c r="C991" s="253">
        <v>47</v>
      </c>
      <c r="D991" s="251">
        <v>0</v>
      </c>
      <c r="E991" s="252">
        <f t="shared" si="49"/>
        <v>-1</v>
      </c>
      <c r="F991" s="58" t="str">
        <f t="shared" si="50"/>
        <v>是</v>
      </c>
      <c r="G991" s="186" t="str">
        <f t="shared" si="51"/>
        <v>项</v>
      </c>
    </row>
    <row r="992" ht="36" customHeight="1" spans="1:7">
      <c r="A992" s="248" t="s">
        <v>2582</v>
      </c>
      <c r="B992" s="249" t="s">
        <v>941</v>
      </c>
      <c r="C992" s="250">
        <v>0</v>
      </c>
      <c r="D992" s="251">
        <v>0</v>
      </c>
      <c r="E992" s="252" t="str">
        <f t="shared" si="49"/>
        <v/>
      </c>
      <c r="F992" s="58" t="str">
        <f t="shared" si="50"/>
        <v>否</v>
      </c>
      <c r="G992" s="186" t="str">
        <f t="shared" si="51"/>
        <v>项</v>
      </c>
    </row>
    <row r="993" ht="36" customHeight="1" spans="1:7">
      <c r="A993" s="248" t="s">
        <v>2583</v>
      </c>
      <c r="B993" s="249" t="s">
        <v>942</v>
      </c>
      <c r="C993" s="250">
        <f>SUM(C994:C999)</f>
        <v>0</v>
      </c>
      <c r="D993" s="251">
        <f>SUM(D994:D999)</f>
        <v>0</v>
      </c>
      <c r="E993" s="252" t="str">
        <f t="shared" si="49"/>
        <v/>
      </c>
      <c r="F993" s="58" t="str">
        <f t="shared" si="50"/>
        <v>否</v>
      </c>
      <c r="G993" s="186" t="str">
        <f t="shared" si="51"/>
        <v>款</v>
      </c>
    </row>
    <row r="994" ht="36" customHeight="1" spans="1:7">
      <c r="A994" s="248" t="s">
        <v>2584</v>
      </c>
      <c r="B994" s="249" t="s">
        <v>179</v>
      </c>
      <c r="C994" s="250">
        <v>0</v>
      </c>
      <c r="D994" s="251">
        <v>0</v>
      </c>
      <c r="E994" s="252" t="str">
        <f t="shared" si="49"/>
        <v/>
      </c>
      <c r="F994" s="58" t="str">
        <f t="shared" si="50"/>
        <v>否</v>
      </c>
      <c r="G994" s="186" t="str">
        <f t="shared" si="51"/>
        <v>项</v>
      </c>
    </row>
    <row r="995" ht="36" customHeight="1" spans="1:7">
      <c r="A995" s="248" t="s">
        <v>2585</v>
      </c>
      <c r="B995" s="249" t="s">
        <v>180</v>
      </c>
      <c r="C995" s="250">
        <v>0</v>
      </c>
      <c r="D995" s="251">
        <v>0</v>
      </c>
      <c r="E995" s="252" t="str">
        <f t="shared" si="49"/>
        <v/>
      </c>
      <c r="F995" s="58" t="str">
        <f t="shared" si="50"/>
        <v>否</v>
      </c>
      <c r="G995" s="186" t="str">
        <f t="shared" si="51"/>
        <v>项</v>
      </c>
    </row>
    <row r="996" ht="36" customHeight="1" spans="1:7">
      <c r="A996" s="248" t="s">
        <v>2586</v>
      </c>
      <c r="B996" s="249" t="s">
        <v>181</v>
      </c>
      <c r="C996" s="250">
        <v>0</v>
      </c>
      <c r="D996" s="251">
        <v>0</v>
      </c>
      <c r="E996" s="252" t="str">
        <f t="shared" si="49"/>
        <v/>
      </c>
      <c r="F996" s="58" t="str">
        <f t="shared" si="50"/>
        <v>否</v>
      </c>
      <c r="G996" s="186" t="str">
        <f t="shared" si="51"/>
        <v>项</v>
      </c>
    </row>
    <row r="997" ht="36" customHeight="1" spans="1:7">
      <c r="A997" s="248" t="s">
        <v>2587</v>
      </c>
      <c r="B997" s="249" t="s">
        <v>928</v>
      </c>
      <c r="C997" s="250">
        <v>0</v>
      </c>
      <c r="D997" s="251">
        <v>0</v>
      </c>
      <c r="E997" s="252" t="str">
        <f t="shared" si="49"/>
        <v/>
      </c>
      <c r="F997" s="58" t="str">
        <f t="shared" si="50"/>
        <v>否</v>
      </c>
      <c r="G997" s="186" t="str">
        <f t="shared" si="51"/>
        <v>项</v>
      </c>
    </row>
    <row r="998" ht="36" customHeight="1" spans="1:7">
      <c r="A998" s="248" t="s">
        <v>2588</v>
      </c>
      <c r="B998" s="249" t="s">
        <v>943</v>
      </c>
      <c r="C998" s="250">
        <v>0</v>
      </c>
      <c r="D998" s="251">
        <v>0</v>
      </c>
      <c r="E998" s="252" t="str">
        <f t="shared" si="49"/>
        <v/>
      </c>
      <c r="F998" s="58" t="str">
        <f t="shared" si="50"/>
        <v>否</v>
      </c>
      <c r="G998" s="186" t="str">
        <f t="shared" si="51"/>
        <v>项</v>
      </c>
    </row>
    <row r="999" ht="36" customHeight="1" spans="1:7">
      <c r="A999" s="248" t="s">
        <v>2589</v>
      </c>
      <c r="B999" s="249" t="s">
        <v>944</v>
      </c>
      <c r="C999" s="250">
        <v>0</v>
      </c>
      <c r="D999" s="251">
        <v>0</v>
      </c>
      <c r="E999" s="252" t="str">
        <f t="shared" si="49"/>
        <v/>
      </c>
      <c r="F999" s="58" t="str">
        <f t="shared" si="50"/>
        <v>否</v>
      </c>
      <c r="G999" s="186" t="str">
        <f t="shared" si="51"/>
        <v>项</v>
      </c>
    </row>
    <row r="1000" ht="36" customHeight="1" spans="1:7">
      <c r="A1000" s="248" t="s">
        <v>2590</v>
      </c>
      <c r="B1000" s="249" t="s">
        <v>945</v>
      </c>
      <c r="C1000" s="250">
        <f>SUM(C1001:C1004)</f>
        <v>350</v>
      </c>
      <c r="D1000" s="251">
        <f>SUM(D1001:D1004)</f>
        <v>338</v>
      </c>
      <c r="E1000" s="252">
        <f t="shared" si="49"/>
        <v>-0.0342857142857143</v>
      </c>
      <c r="F1000" s="58" t="str">
        <f t="shared" si="50"/>
        <v>是</v>
      </c>
      <c r="G1000" s="186" t="str">
        <f t="shared" si="51"/>
        <v>款</v>
      </c>
    </row>
    <row r="1001" ht="36" customHeight="1" spans="1:7">
      <c r="A1001" s="248" t="s">
        <v>2591</v>
      </c>
      <c r="B1001" s="249" t="s">
        <v>946</v>
      </c>
      <c r="C1001" s="253">
        <v>90</v>
      </c>
      <c r="D1001" s="254">
        <v>78</v>
      </c>
      <c r="E1001" s="252">
        <f t="shared" si="49"/>
        <v>-0.133333333333333</v>
      </c>
      <c r="F1001" s="58" t="str">
        <f t="shared" si="50"/>
        <v>是</v>
      </c>
      <c r="G1001" s="186" t="str">
        <f t="shared" si="51"/>
        <v>项</v>
      </c>
    </row>
    <row r="1002" ht="36" customHeight="1" spans="1:7">
      <c r="A1002" s="248" t="s">
        <v>2592</v>
      </c>
      <c r="B1002" s="249" t="s">
        <v>947</v>
      </c>
      <c r="C1002" s="253">
        <v>57</v>
      </c>
      <c r="D1002" s="254">
        <v>57</v>
      </c>
      <c r="E1002" s="252">
        <f t="shared" si="49"/>
        <v>0</v>
      </c>
      <c r="F1002" s="58" t="str">
        <f t="shared" si="50"/>
        <v>是</v>
      </c>
      <c r="G1002" s="186" t="str">
        <f t="shared" si="51"/>
        <v>项</v>
      </c>
    </row>
    <row r="1003" ht="36" customHeight="1" spans="1:7">
      <c r="A1003" s="248" t="s">
        <v>2593</v>
      </c>
      <c r="B1003" s="249" t="s">
        <v>948</v>
      </c>
      <c r="C1003" s="253">
        <v>0</v>
      </c>
      <c r="D1003" s="254">
        <v>0</v>
      </c>
      <c r="E1003" s="252" t="str">
        <f t="shared" si="49"/>
        <v/>
      </c>
      <c r="F1003" s="58" t="str">
        <f t="shared" si="50"/>
        <v>否</v>
      </c>
      <c r="G1003" s="186" t="str">
        <f t="shared" si="51"/>
        <v>项</v>
      </c>
    </row>
    <row r="1004" ht="36" customHeight="1" spans="1:7">
      <c r="A1004" s="248" t="s">
        <v>2594</v>
      </c>
      <c r="B1004" s="249" t="s">
        <v>949</v>
      </c>
      <c r="C1004" s="253">
        <v>203</v>
      </c>
      <c r="D1004" s="254">
        <v>203</v>
      </c>
      <c r="E1004" s="252">
        <f t="shared" si="49"/>
        <v>0</v>
      </c>
      <c r="F1004" s="58" t="str">
        <f t="shared" si="50"/>
        <v>是</v>
      </c>
      <c r="G1004" s="186" t="str">
        <f t="shared" si="51"/>
        <v>项</v>
      </c>
    </row>
    <row r="1005" ht="36" customHeight="1" spans="1:7">
      <c r="A1005" s="248" t="s">
        <v>2595</v>
      </c>
      <c r="B1005" s="249" t="s">
        <v>950</v>
      </c>
      <c r="C1005" s="250">
        <f>SUM(C1006:C1007)</f>
        <v>0</v>
      </c>
      <c r="D1005" s="251">
        <f>SUM(D1006:D1007)</f>
        <v>0</v>
      </c>
      <c r="E1005" s="252" t="str">
        <f t="shared" si="49"/>
        <v/>
      </c>
      <c r="F1005" s="58" t="str">
        <f t="shared" si="50"/>
        <v>否</v>
      </c>
      <c r="G1005" s="186" t="str">
        <f t="shared" si="51"/>
        <v>款</v>
      </c>
    </row>
    <row r="1006" ht="36" customHeight="1" spans="1:7">
      <c r="A1006" s="248" t="s">
        <v>2596</v>
      </c>
      <c r="B1006" s="249" t="s">
        <v>951</v>
      </c>
      <c r="C1006" s="250">
        <v>0</v>
      </c>
      <c r="D1006" s="251">
        <v>0</v>
      </c>
      <c r="E1006" s="252" t="str">
        <f t="shared" si="49"/>
        <v/>
      </c>
      <c r="F1006" s="58" t="str">
        <f t="shared" si="50"/>
        <v>否</v>
      </c>
      <c r="G1006" s="186" t="str">
        <f t="shared" si="51"/>
        <v>项</v>
      </c>
    </row>
    <row r="1007" ht="36" customHeight="1" spans="1:7">
      <c r="A1007" s="248" t="s">
        <v>2597</v>
      </c>
      <c r="B1007" s="249" t="s">
        <v>952</v>
      </c>
      <c r="C1007" s="250">
        <v>0</v>
      </c>
      <c r="D1007" s="251">
        <v>0</v>
      </c>
      <c r="E1007" s="252" t="str">
        <f t="shared" si="49"/>
        <v/>
      </c>
      <c r="F1007" s="58" t="str">
        <f t="shared" si="50"/>
        <v>否</v>
      </c>
      <c r="G1007" s="186" t="str">
        <f t="shared" si="51"/>
        <v>项</v>
      </c>
    </row>
    <row r="1008" ht="36" customHeight="1" spans="1:7">
      <c r="A1008" s="243" t="s">
        <v>143</v>
      </c>
      <c r="B1008" s="244" t="s">
        <v>144</v>
      </c>
      <c r="C1008" s="245">
        <f>SUM(C1009,C1019,C1035,C1040,C1057,C1064,C1072)</f>
        <v>3218</v>
      </c>
      <c r="D1008" s="246">
        <f>SUM(D1009,D1019,D1035,D1040,D1057,D1064,D1072)</f>
        <v>3036</v>
      </c>
      <c r="E1008" s="247">
        <f t="shared" si="49"/>
        <v>-0.0565568676196395</v>
      </c>
      <c r="F1008" s="58" t="str">
        <f t="shared" si="50"/>
        <v>是</v>
      </c>
      <c r="G1008" s="186" t="str">
        <f t="shared" si="51"/>
        <v>类</v>
      </c>
    </row>
    <row r="1009" ht="36" customHeight="1" spans="1:7">
      <c r="A1009" s="248" t="s">
        <v>2598</v>
      </c>
      <c r="B1009" s="249" t="s">
        <v>953</v>
      </c>
      <c r="C1009" s="250">
        <f>SUM(C1010:C1018)</f>
        <v>0</v>
      </c>
      <c r="D1009" s="251">
        <f>SUM(D1010:D1018)</f>
        <v>0</v>
      </c>
      <c r="E1009" s="252" t="str">
        <f t="shared" si="49"/>
        <v/>
      </c>
      <c r="F1009" s="58" t="str">
        <f t="shared" si="50"/>
        <v>否</v>
      </c>
      <c r="G1009" s="186" t="str">
        <f t="shared" si="51"/>
        <v>款</v>
      </c>
    </row>
    <row r="1010" ht="36" customHeight="1" spans="1:7">
      <c r="A1010" s="248" t="s">
        <v>2599</v>
      </c>
      <c r="B1010" s="249" t="s">
        <v>179</v>
      </c>
      <c r="C1010" s="250">
        <v>0</v>
      </c>
      <c r="D1010" s="251">
        <v>0</v>
      </c>
      <c r="E1010" s="252" t="str">
        <f t="shared" si="49"/>
        <v/>
      </c>
      <c r="F1010" s="58" t="str">
        <f t="shared" si="50"/>
        <v>否</v>
      </c>
      <c r="G1010" s="186" t="str">
        <f t="shared" si="51"/>
        <v>项</v>
      </c>
    </row>
    <row r="1011" ht="36" customHeight="1" spans="1:7">
      <c r="A1011" s="248" t="s">
        <v>2600</v>
      </c>
      <c r="B1011" s="249" t="s">
        <v>180</v>
      </c>
      <c r="C1011" s="250">
        <v>0</v>
      </c>
      <c r="D1011" s="251">
        <v>0</v>
      </c>
      <c r="E1011" s="252" t="str">
        <f t="shared" si="49"/>
        <v/>
      </c>
      <c r="F1011" s="58" t="str">
        <f t="shared" si="50"/>
        <v>否</v>
      </c>
      <c r="G1011" s="186" t="str">
        <f t="shared" si="51"/>
        <v>项</v>
      </c>
    </row>
    <row r="1012" ht="36" customHeight="1" spans="1:7">
      <c r="A1012" s="248" t="s">
        <v>2601</v>
      </c>
      <c r="B1012" s="249" t="s">
        <v>181</v>
      </c>
      <c r="C1012" s="250">
        <v>0</v>
      </c>
      <c r="D1012" s="251">
        <v>0</v>
      </c>
      <c r="E1012" s="252" t="str">
        <f t="shared" si="49"/>
        <v/>
      </c>
      <c r="F1012" s="58" t="str">
        <f t="shared" si="50"/>
        <v>否</v>
      </c>
      <c r="G1012" s="186" t="str">
        <f t="shared" si="51"/>
        <v>项</v>
      </c>
    </row>
    <row r="1013" ht="36" customHeight="1" spans="1:7">
      <c r="A1013" s="248" t="s">
        <v>2602</v>
      </c>
      <c r="B1013" s="249" t="s">
        <v>954</v>
      </c>
      <c r="C1013" s="250">
        <v>0</v>
      </c>
      <c r="D1013" s="251">
        <v>0</v>
      </c>
      <c r="E1013" s="252" t="str">
        <f t="shared" si="49"/>
        <v/>
      </c>
      <c r="F1013" s="58" t="str">
        <f t="shared" si="50"/>
        <v>否</v>
      </c>
      <c r="G1013" s="186" t="str">
        <f t="shared" si="51"/>
        <v>项</v>
      </c>
    </row>
    <row r="1014" ht="36" customHeight="1" spans="1:7">
      <c r="A1014" s="248" t="s">
        <v>2603</v>
      </c>
      <c r="B1014" s="249" t="s">
        <v>955</v>
      </c>
      <c r="C1014" s="250">
        <v>0</v>
      </c>
      <c r="D1014" s="251">
        <v>0</v>
      </c>
      <c r="E1014" s="252" t="str">
        <f t="shared" si="49"/>
        <v/>
      </c>
      <c r="F1014" s="58" t="str">
        <f t="shared" si="50"/>
        <v>否</v>
      </c>
      <c r="G1014" s="186" t="str">
        <f t="shared" si="51"/>
        <v>项</v>
      </c>
    </row>
    <row r="1015" ht="36" customHeight="1" spans="1:7">
      <c r="A1015" s="248" t="s">
        <v>2604</v>
      </c>
      <c r="B1015" s="249" t="s">
        <v>956</v>
      </c>
      <c r="C1015" s="250">
        <v>0</v>
      </c>
      <c r="D1015" s="251">
        <v>0</v>
      </c>
      <c r="E1015" s="252" t="str">
        <f t="shared" si="49"/>
        <v/>
      </c>
      <c r="F1015" s="58" t="str">
        <f t="shared" si="50"/>
        <v>否</v>
      </c>
      <c r="G1015" s="186" t="str">
        <f t="shared" si="51"/>
        <v>项</v>
      </c>
    </row>
    <row r="1016" ht="36" customHeight="1" spans="1:7">
      <c r="A1016" s="248" t="s">
        <v>2605</v>
      </c>
      <c r="B1016" s="249" t="s">
        <v>957</v>
      </c>
      <c r="C1016" s="250">
        <v>0</v>
      </c>
      <c r="D1016" s="251">
        <v>0</v>
      </c>
      <c r="E1016" s="252" t="str">
        <f t="shared" si="49"/>
        <v/>
      </c>
      <c r="F1016" s="58" t="str">
        <f t="shared" si="50"/>
        <v>否</v>
      </c>
      <c r="G1016" s="186" t="str">
        <f t="shared" si="51"/>
        <v>项</v>
      </c>
    </row>
    <row r="1017" ht="36" customHeight="1" spans="1:7">
      <c r="A1017" s="248" t="s">
        <v>2606</v>
      </c>
      <c r="B1017" s="249" t="s">
        <v>958</v>
      </c>
      <c r="C1017" s="250">
        <v>0</v>
      </c>
      <c r="D1017" s="251">
        <v>0</v>
      </c>
      <c r="E1017" s="252" t="str">
        <f t="shared" si="49"/>
        <v/>
      </c>
      <c r="F1017" s="58" t="str">
        <f t="shared" si="50"/>
        <v>否</v>
      </c>
      <c r="G1017" s="186" t="str">
        <f t="shared" si="51"/>
        <v>项</v>
      </c>
    </row>
    <row r="1018" ht="36" customHeight="1" spans="1:7">
      <c r="A1018" s="248" t="s">
        <v>2607</v>
      </c>
      <c r="B1018" s="249" t="s">
        <v>959</v>
      </c>
      <c r="C1018" s="250">
        <v>0</v>
      </c>
      <c r="D1018" s="251">
        <v>0</v>
      </c>
      <c r="E1018" s="252" t="str">
        <f t="shared" si="49"/>
        <v/>
      </c>
      <c r="F1018" s="58" t="str">
        <f t="shared" si="50"/>
        <v>否</v>
      </c>
      <c r="G1018" s="186" t="str">
        <f t="shared" si="51"/>
        <v>项</v>
      </c>
    </row>
    <row r="1019" ht="36" customHeight="1" spans="1:7">
      <c r="A1019" s="248" t="s">
        <v>2608</v>
      </c>
      <c r="B1019" s="249" t="s">
        <v>960</v>
      </c>
      <c r="C1019" s="250">
        <f>SUM(C1020:C1034)</f>
        <v>0</v>
      </c>
      <c r="D1019" s="251">
        <f>SUM(D1020:D1034)</f>
        <v>0</v>
      </c>
      <c r="E1019" s="252" t="str">
        <f t="shared" si="49"/>
        <v/>
      </c>
      <c r="F1019" s="58" t="str">
        <f t="shared" si="50"/>
        <v>否</v>
      </c>
      <c r="G1019" s="186" t="str">
        <f t="shared" si="51"/>
        <v>款</v>
      </c>
    </row>
    <row r="1020" ht="36" customHeight="1" spans="1:7">
      <c r="A1020" s="248" t="s">
        <v>2609</v>
      </c>
      <c r="B1020" s="249" t="s">
        <v>179</v>
      </c>
      <c r="C1020" s="250">
        <v>0</v>
      </c>
      <c r="D1020" s="251">
        <v>0</v>
      </c>
      <c r="E1020" s="252" t="str">
        <f t="shared" si="49"/>
        <v/>
      </c>
      <c r="F1020" s="58" t="str">
        <f t="shared" si="50"/>
        <v>否</v>
      </c>
      <c r="G1020" s="186" t="str">
        <f t="shared" si="51"/>
        <v>项</v>
      </c>
    </row>
    <row r="1021" ht="36" customHeight="1" spans="1:7">
      <c r="A1021" s="248" t="s">
        <v>2610</v>
      </c>
      <c r="B1021" s="249" t="s">
        <v>180</v>
      </c>
      <c r="C1021" s="250">
        <v>0</v>
      </c>
      <c r="D1021" s="251">
        <v>0</v>
      </c>
      <c r="E1021" s="252" t="str">
        <f t="shared" si="49"/>
        <v/>
      </c>
      <c r="F1021" s="58" t="str">
        <f t="shared" si="50"/>
        <v>否</v>
      </c>
      <c r="G1021" s="186" t="str">
        <f t="shared" si="51"/>
        <v>项</v>
      </c>
    </row>
    <row r="1022" ht="36" customHeight="1" spans="1:7">
      <c r="A1022" s="248" t="s">
        <v>2611</v>
      </c>
      <c r="B1022" s="249" t="s">
        <v>181</v>
      </c>
      <c r="C1022" s="250">
        <v>0</v>
      </c>
      <c r="D1022" s="251">
        <v>0</v>
      </c>
      <c r="E1022" s="252" t="str">
        <f t="shared" si="49"/>
        <v/>
      </c>
      <c r="F1022" s="58" t="str">
        <f t="shared" si="50"/>
        <v>否</v>
      </c>
      <c r="G1022" s="186" t="str">
        <f t="shared" si="51"/>
        <v>项</v>
      </c>
    </row>
    <row r="1023" ht="36" customHeight="1" spans="1:7">
      <c r="A1023" s="248" t="s">
        <v>2612</v>
      </c>
      <c r="B1023" s="249" t="s">
        <v>961</v>
      </c>
      <c r="C1023" s="250">
        <v>0</v>
      </c>
      <c r="D1023" s="251">
        <v>0</v>
      </c>
      <c r="E1023" s="252" t="str">
        <f t="shared" si="49"/>
        <v/>
      </c>
      <c r="F1023" s="58" t="str">
        <f t="shared" si="50"/>
        <v>否</v>
      </c>
      <c r="G1023" s="186" t="str">
        <f t="shared" si="51"/>
        <v>项</v>
      </c>
    </row>
    <row r="1024" ht="36" customHeight="1" spans="1:7">
      <c r="A1024" s="248" t="s">
        <v>2613</v>
      </c>
      <c r="B1024" s="249" t="s">
        <v>962</v>
      </c>
      <c r="C1024" s="250">
        <v>0</v>
      </c>
      <c r="D1024" s="251">
        <v>0</v>
      </c>
      <c r="E1024" s="252" t="str">
        <f t="shared" si="49"/>
        <v/>
      </c>
      <c r="F1024" s="58" t="str">
        <f t="shared" si="50"/>
        <v>否</v>
      </c>
      <c r="G1024" s="186" t="str">
        <f t="shared" si="51"/>
        <v>项</v>
      </c>
    </row>
    <row r="1025" ht="36" customHeight="1" spans="1:7">
      <c r="A1025" s="248" t="s">
        <v>2614</v>
      </c>
      <c r="B1025" s="249" t="s">
        <v>963</v>
      </c>
      <c r="C1025" s="250">
        <v>0</v>
      </c>
      <c r="D1025" s="251">
        <v>0</v>
      </c>
      <c r="E1025" s="252" t="str">
        <f t="shared" si="49"/>
        <v/>
      </c>
      <c r="F1025" s="58" t="str">
        <f t="shared" si="50"/>
        <v>否</v>
      </c>
      <c r="G1025" s="186" t="str">
        <f t="shared" si="51"/>
        <v>项</v>
      </c>
    </row>
    <row r="1026" ht="36" customHeight="1" spans="1:7">
      <c r="A1026" s="248" t="s">
        <v>2615</v>
      </c>
      <c r="B1026" s="249" t="s">
        <v>964</v>
      </c>
      <c r="C1026" s="250">
        <v>0</v>
      </c>
      <c r="D1026" s="251">
        <v>0</v>
      </c>
      <c r="E1026" s="252" t="str">
        <f t="shared" si="49"/>
        <v/>
      </c>
      <c r="F1026" s="58" t="str">
        <f t="shared" si="50"/>
        <v>否</v>
      </c>
      <c r="G1026" s="186" t="str">
        <f t="shared" si="51"/>
        <v>项</v>
      </c>
    </row>
    <row r="1027" ht="36" customHeight="1" spans="1:7">
      <c r="A1027" s="248" t="s">
        <v>2616</v>
      </c>
      <c r="B1027" s="249" t="s">
        <v>965</v>
      </c>
      <c r="C1027" s="250">
        <v>0</v>
      </c>
      <c r="D1027" s="251">
        <v>0</v>
      </c>
      <c r="E1027" s="252" t="str">
        <f t="shared" si="49"/>
        <v/>
      </c>
      <c r="F1027" s="58" t="str">
        <f t="shared" si="50"/>
        <v>否</v>
      </c>
      <c r="G1027" s="186" t="str">
        <f t="shared" si="51"/>
        <v>项</v>
      </c>
    </row>
    <row r="1028" ht="36" customHeight="1" spans="1:7">
      <c r="A1028" s="248" t="s">
        <v>2617</v>
      </c>
      <c r="B1028" s="249" t="s">
        <v>966</v>
      </c>
      <c r="C1028" s="250">
        <v>0</v>
      </c>
      <c r="D1028" s="251">
        <v>0</v>
      </c>
      <c r="E1028" s="252" t="str">
        <f t="shared" ref="E1028:E1091" si="52">IF(C1028&lt;&gt;0,D1028/C1028-1,"")</f>
        <v/>
      </c>
      <c r="F1028" s="58" t="str">
        <f t="shared" ref="F1028:F1091" si="53">IF(LEN(A1028)=3,"是",IF(B1028&lt;&gt;"",IF(SUM(C1028:D1028)&lt;&gt;0,"是","否"),"是"))</f>
        <v>否</v>
      </c>
      <c r="G1028" s="186" t="str">
        <f t="shared" ref="G1028:G1091" si="54">IF(LEN(A1028)=3,"类",IF(LEN(A1028)=5,"款","项"))</f>
        <v>项</v>
      </c>
    </row>
    <row r="1029" ht="36" customHeight="1" spans="1:7">
      <c r="A1029" s="248" t="s">
        <v>2618</v>
      </c>
      <c r="B1029" s="249" t="s">
        <v>967</v>
      </c>
      <c r="C1029" s="250">
        <v>0</v>
      </c>
      <c r="D1029" s="251">
        <v>0</v>
      </c>
      <c r="E1029" s="252" t="str">
        <f t="shared" si="52"/>
        <v/>
      </c>
      <c r="F1029" s="58" t="str">
        <f t="shared" si="53"/>
        <v>否</v>
      </c>
      <c r="G1029" s="186" t="str">
        <f t="shared" si="54"/>
        <v>项</v>
      </c>
    </row>
    <row r="1030" ht="36" customHeight="1" spans="1:7">
      <c r="A1030" s="248" t="s">
        <v>2619</v>
      </c>
      <c r="B1030" s="249" t="s">
        <v>968</v>
      </c>
      <c r="C1030" s="250">
        <v>0</v>
      </c>
      <c r="D1030" s="251">
        <v>0</v>
      </c>
      <c r="E1030" s="252" t="str">
        <f t="shared" si="52"/>
        <v/>
      </c>
      <c r="F1030" s="58" t="str">
        <f t="shared" si="53"/>
        <v>否</v>
      </c>
      <c r="G1030" s="186" t="str">
        <f t="shared" si="54"/>
        <v>项</v>
      </c>
    </row>
    <row r="1031" ht="36" customHeight="1" spans="1:7">
      <c r="A1031" s="248" t="s">
        <v>2620</v>
      </c>
      <c r="B1031" s="249" t="s">
        <v>969</v>
      </c>
      <c r="C1031" s="250">
        <v>0</v>
      </c>
      <c r="D1031" s="251">
        <v>0</v>
      </c>
      <c r="E1031" s="252" t="str">
        <f t="shared" si="52"/>
        <v/>
      </c>
      <c r="F1031" s="58" t="str">
        <f t="shared" si="53"/>
        <v>否</v>
      </c>
      <c r="G1031" s="186" t="str">
        <f t="shared" si="54"/>
        <v>项</v>
      </c>
    </row>
    <row r="1032" ht="36" customHeight="1" spans="1:7">
      <c r="A1032" s="248" t="s">
        <v>2621</v>
      </c>
      <c r="B1032" s="249" t="s">
        <v>970</v>
      </c>
      <c r="C1032" s="250">
        <v>0</v>
      </c>
      <c r="D1032" s="251">
        <v>0</v>
      </c>
      <c r="E1032" s="252" t="str">
        <f t="shared" si="52"/>
        <v/>
      </c>
      <c r="F1032" s="58" t="str">
        <f t="shared" si="53"/>
        <v>否</v>
      </c>
      <c r="G1032" s="186" t="str">
        <f t="shared" si="54"/>
        <v>项</v>
      </c>
    </row>
    <row r="1033" ht="36" customHeight="1" spans="1:7">
      <c r="A1033" s="248" t="s">
        <v>2622</v>
      </c>
      <c r="B1033" s="249" t="s">
        <v>971</v>
      </c>
      <c r="C1033" s="250">
        <v>0</v>
      </c>
      <c r="D1033" s="251">
        <v>0</v>
      </c>
      <c r="E1033" s="252" t="str">
        <f t="shared" si="52"/>
        <v/>
      </c>
      <c r="F1033" s="58" t="str">
        <f t="shared" si="53"/>
        <v>否</v>
      </c>
      <c r="G1033" s="186" t="str">
        <f t="shared" si="54"/>
        <v>项</v>
      </c>
    </row>
    <row r="1034" ht="36" customHeight="1" spans="1:7">
      <c r="A1034" s="248" t="s">
        <v>2623</v>
      </c>
      <c r="B1034" s="249" t="s">
        <v>972</v>
      </c>
      <c r="C1034" s="250">
        <v>0</v>
      </c>
      <c r="D1034" s="251">
        <v>0</v>
      </c>
      <c r="E1034" s="252" t="str">
        <f t="shared" si="52"/>
        <v/>
      </c>
      <c r="F1034" s="58" t="str">
        <f t="shared" si="53"/>
        <v>否</v>
      </c>
      <c r="G1034" s="186" t="str">
        <f t="shared" si="54"/>
        <v>项</v>
      </c>
    </row>
    <row r="1035" ht="36" customHeight="1" spans="1:7">
      <c r="A1035" s="248" t="s">
        <v>2624</v>
      </c>
      <c r="B1035" s="249" t="s">
        <v>973</v>
      </c>
      <c r="C1035" s="250">
        <f>SUM(C1036:C1039)</f>
        <v>0</v>
      </c>
      <c r="D1035" s="251">
        <f>SUM(D1036:D1039)</f>
        <v>0</v>
      </c>
      <c r="E1035" s="252" t="str">
        <f t="shared" si="52"/>
        <v/>
      </c>
      <c r="F1035" s="58" t="str">
        <f t="shared" si="53"/>
        <v>否</v>
      </c>
      <c r="G1035" s="186" t="str">
        <f t="shared" si="54"/>
        <v>款</v>
      </c>
    </row>
    <row r="1036" ht="36" customHeight="1" spans="1:7">
      <c r="A1036" s="248" t="s">
        <v>2625</v>
      </c>
      <c r="B1036" s="249" t="s">
        <v>179</v>
      </c>
      <c r="C1036" s="250">
        <v>0</v>
      </c>
      <c r="D1036" s="251">
        <v>0</v>
      </c>
      <c r="E1036" s="252" t="str">
        <f t="shared" si="52"/>
        <v/>
      </c>
      <c r="F1036" s="58" t="str">
        <f t="shared" si="53"/>
        <v>否</v>
      </c>
      <c r="G1036" s="186" t="str">
        <f t="shared" si="54"/>
        <v>项</v>
      </c>
    </row>
    <row r="1037" ht="36" customHeight="1" spans="1:7">
      <c r="A1037" s="248" t="s">
        <v>2626</v>
      </c>
      <c r="B1037" s="249" t="s">
        <v>180</v>
      </c>
      <c r="C1037" s="250">
        <v>0</v>
      </c>
      <c r="D1037" s="251">
        <v>0</v>
      </c>
      <c r="E1037" s="252" t="str">
        <f t="shared" si="52"/>
        <v/>
      </c>
      <c r="F1037" s="58" t="str">
        <f t="shared" si="53"/>
        <v>否</v>
      </c>
      <c r="G1037" s="186" t="str">
        <f t="shared" si="54"/>
        <v>项</v>
      </c>
    </row>
    <row r="1038" ht="36" customHeight="1" spans="1:7">
      <c r="A1038" s="248" t="s">
        <v>2627</v>
      </c>
      <c r="B1038" s="249" t="s">
        <v>181</v>
      </c>
      <c r="C1038" s="250">
        <v>0</v>
      </c>
      <c r="D1038" s="251">
        <v>0</v>
      </c>
      <c r="E1038" s="252" t="str">
        <f t="shared" si="52"/>
        <v/>
      </c>
      <c r="F1038" s="58" t="str">
        <f t="shared" si="53"/>
        <v>否</v>
      </c>
      <c r="G1038" s="186" t="str">
        <f t="shared" si="54"/>
        <v>项</v>
      </c>
    </row>
    <row r="1039" ht="36" customHeight="1" spans="1:7">
      <c r="A1039" s="248" t="s">
        <v>2628</v>
      </c>
      <c r="B1039" s="249" t="s">
        <v>974</v>
      </c>
      <c r="C1039" s="250">
        <v>0</v>
      </c>
      <c r="D1039" s="251">
        <v>0</v>
      </c>
      <c r="E1039" s="252" t="str">
        <f t="shared" si="52"/>
        <v/>
      </c>
      <c r="F1039" s="58" t="str">
        <f t="shared" si="53"/>
        <v>否</v>
      </c>
      <c r="G1039" s="186" t="str">
        <f t="shared" si="54"/>
        <v>项</v>
      </c>
    </row>
    <row r="1040" ht="36" customHeight="1" spans="1:7">
      <c r="A1040" s="248" t="s">
        <v>2629</v>
      </c>
      <c r="B1040" s="249" t="s">
        <v>975</v>
      </c>
      <c r="C1040" s="250">
        <f>SUM(C1041:C1056)</f>
        <v>1956</v>
      </c>
      <c r="D1040" s="251">
        <f>SUM(D1041:D1056)</f>
        <v>1770</v>
      </c>
      <c r="E1040" s="252">
        <f t="shared" si="52"/>
        <v>-0.0950920245398773</v>
      </c>
      <c r="F1040" s="58" t="str">
        <f t="shared" si="53"/>
        <v>是</v>
      </c>
      <c r="G1040" s="186" t="str">
        <f t="shared" si="54"/>
        <v>款</v>
      </c>
    </row>
    <row r="1041" ht="36" customHeight="1" spans="1:7">
      <c r="A1041" s="248" t="s">
        <v>2630</v>
      </c>
      <c r="B1041" s="249" t="s">
        <v>179</v>
      </c>
      <c r="C1041" s="253">
        <v>388</v>
      </c>
      <c r="D1041" s="254">
        <v>328</v>
      </c>
      <c r="E1041" s="252">
        <f t="shared" si="52"/>
        <v>-0.154639175257732</v>
      </c>
      <c r="F1041" s="58" t="str">
        <f t="shared" si="53"/>
        <v>是</v>
      </c>
      <c r="G1041" s="186" t="str">
        <f t="shared" si="54"/>
        <v>项</v>
      </c>
    </row>
    <row r="1042" ht="36" customHeight="1" spans="1:7">
      <c r="A1042" s="248" t="s">
        <v>2631</v>
      </c>
      <c r="B1042" s="249" t="s">
        <v>180</v>
      </c>
      <c r="C1042" s="253">
        <v>1310</v>
      </c>
      <c r="D1042" s="254">
        <v>1310</v>
      </c>
      <c r="E1042" s="252">
        <f t="shared" si="52"/>
        <v>0</v>
      </c>
      <c r="F1042" s="58" t="str">
        <f t="shared" si="53"/>
        <v>是</v>
      </c>
      <c r="G1042" s="186" t="str">
        <f t="shared" si="54"/>
        <v>项</v>
      </c>
    </row>
    <row r="1043" ht="36" customHeight="1" spans="1:7">
      <c r="A1043" s="248" t="s">
        <v>2632</v>
      </c>
      <c r="B1043" s="249" t="s">
        <v>181</v>
      </c>
      <c r="C1043" s="250">
        <v>0</v>
      </c>
      <c r="D1043" s="254">
        <v>0</v>
      </c>
      <c r="E1043" s="252" t="str">
        <f t="shared" si="52"/>
        <v/>
      </c>
      <c r="F1043" s="58" t="str">
        <f t="shared" si="53"/>
        <v>否</v>
      </c>
      <c r="G1043" s="186" t="str">
        <f t="shared" si="54"/>
        <v>项</v>
      </c>
    </row>
    <row r="1044" ht="36" customHeight="1" spans="1:7">
      <c r="A1044" s="248" t="s">
        <v>2633</v>
      </c>
      <c r="B1044" s="249" t="s">
        <v>976</v>
      </c>
      <c r="C1044" s="250">
        <v>0</v>
      </c>
      <c r="D1044" s="254">
        <v>0</v>
      </c>
      <c r="E1044" s="252" t="str">
        <f t="shared" si="52"/>
        <v/>
      </c>
      <c r="F1044" s="58" t="str">
        <f t="shared" si="53"/>
        <v>否</v>
      </c>
      <c r="G1044" s="186" t="str">
        <f t="shared" si="54"/>
        <v>项</v>
      </c>
    </row>
    <row r="1045" ht="36" customHeight="1" spans="1:7">
      <c r="A1045" s="248" t="s">
        <v>2634</v>
      </c>
      <c r="B1045" s="249" t="s">
        <v>977</v>
      </c>
      <c r="C1045" s="250">
        <v>0</v>
      </c>
      <c r="D1045" s="254">
        <v>0</v>
      </c>
      <c r="E1045" s="252" t="str">
        <f t="shared" si="52"/>
        <v/>
      </c>
      <c r="F1045" s="58" t="str">
        <f t="shared" si="53"/>
        <v>否</v>
      </c>
      <c r="G1045" s="186" t="str">
        <f t="shared" si="54"/>
        <v>项</v>
      </c>
    </row>
    <row r="1046" ht="36" customHeight="1" spans="1:7">
      <c r="A1046" s="248" t="s">
        <v>2635</v>
      </c>
      <c r="B1046" s="249" t="s">
        <v>978</v>
      </c>
      <c r="C1046" s="250">
        <v>0</v>
      </c>
      <c r="D1046" s="254">
        <v>0</v>
      </c>
      <c r="E1046" s="252" t="str">
        <f t="shared" si="52"/>
        <v/>
      </c>
      <c r="F1046" s="58" t="str">
        <f t="shared" si="53"/>
        <v>否</v>
      </c>
      <c r="G1046" s="186" t="str">
        <f t="shared" si="54"/>
        <v>项</v>
      </c>
    </row>
    <row r="1047" ht="36" customHeight="1" spans="1:7">
      <c r="A1047" s="248" t="s">
        <v>2636</v>
      </c>
      <c r="B1047" s="249" t="s">
        <v>2637</v>
      </c>
      <c r="C1047" s="250">
        <v>0</v>
      </c>
      <c r="D1047" s="254">
        <v>0</v>
      </c>
      <c r="E1047" s="252" t="str">
        <f t="shared" si="52"/>
        <v/>
      </c>
      <c r="F1047" s="58" t="str">
        <f t="shared" si="53"/>
        <v>否</v>
      </c>
      <c r="G1047" s="186" t="str">
        <f t="shared" si="54"/>
        <v>项</v>
      </c>
    </row>
    <row r="1048" ht="36" customHeight="1" spans="1:7">
      <c r="A1048" s="248" t="s">
        <v>2638</v>
      </c>
      <c r="B1048" s="249" t="s">
        <v>980</v>
      </c>
      <c r="C1048" s="250">
        <v>0</v>
      </c>
      <c r="D1048" s="254">
        <v>0</v>
      </c>
      <c r="E1048" s="252" t="str">
        <f t="shared" si="52"/>
        <v/>
      </c>
      <c r="F1048" s="58" t="str">
        <f t="shared" si="53"/>
        <v>否</v>
      </c>
      <c r="G1048" s="186" t="str">
        <f t="shared" si="54"/>
        <v>项</v>
      </c>
    </row>
    <row r="1049" ht="36" customHeight="1" spans="1:7">
      <c r="A1049" s="248" t="s">
        <v>2639</v>
      </c>
      <c r="B1049" s="249" t="s">
        <v>981</v>
      </c>
      <c r="C1049" s="253">
        <v>258</v>
      </c>
      <c r="D1049" s="254">
        <v>132</v>
      </c>
      <c r="E1049" s="252">
        <f t="shared" si="52"/>
        <v>-0.488372093023256</v>
      </c>
      <c r="F1049" s="58" t="str">
        <f t="shared" si="53"/>
        <v>是</v>
      </c>
      <c r="G1049" s="186" t="str">
        <f t="shared" si="54"/>
        <v>项</v>
      </c>
    </row>
    <row r="1050" ht="36" customHeight="1" spans="1:7">
      <c r="A1050" s="248" t="s">
        <v>2640</v>
      </c>
      <c r="B1050" s="249" t="s">
        <v>982</v>
      </c>
      <c r="C1050" s="250">
        <v>0</v>
      </c>
      <c r="D1050" s="251">
        <v>0</v>
      </c>
      <c r="E1050" s="252" t="str">
        <f t="shared" si="52"/>
        <v/>
      </c>
      <c r="F1050" s="58" t="str">
        <f t="shared" si="53"/>
        <v>否</v>
      </c>
      <c r="G1050" s="186" t="str">
        <f t="shared" si="54"/>
        <v>项</v>
      </c>
    </row>
    <row r="1051" ht="36" customHeight="1" spans="1:7">
      <c r="A1051" s="248" t="s">
        <v>2641</v>
      </c>
      <c r="B1051" s="249" t="s">
        <v>928</v>
      </c>
      <c r="C1051" s="250">
        <v>0</v>
      </c>
      <c r="D1051" s="251">
        <v>0</v>
      </c>
      <c r="E1051" s="252" t="str">
        <f t="shared" si="52"/>
        <v/>
      </c>
      <c r="F1051" s="58" t="str">
        <f t="shared" si="53"/>
        <v>否</v>
      </c>
      <c r="G1051" s="186" t="str">
        <f t="shared" si="54"/>
        <v>项</v>
      </c>
    </row>
    <row r="1052" ht="36" customHeight="1" spans="1:7">
      <c r="A1052" s="248" t="s">
        <v>2642</v>
      </c>
      <c r="B1052" s="249" t="s">
        <v>983</v>
      </c>
      <c r="C1052" s="250">
        <v>0</v>
      </c>
      <c r="D1052" s="251">
        <v>0</v>
      </c>
      <c r="E1052" s="252" t="str">
        <f t="shared" si="52"/>
        <v/>
      </c>
      <c r="F1052" s="58" t="str">
        <f t="shared" si="53"/>
        <v>否</v>
      </c>
      <c r="G1052" s="186" t="str">
        <f t="shared" si="54"/>
        <v>项</v>
      </c>
    </row>
    <row r="1053" ht="36" customHeight="1" spans="1:7">
      <c r="A1053" s="256">
        <v>2150516</v>
      </c>
      <c r="B1053" s="263" t="s">
        <v>2643</v>
      </c>
      <c r="C1053" s="250">
        <v>0</v>
      </c>
      <c r="D1053" s="251">
        <v>0</v>
      </c>
      <c r="E1053" s="252" t="str">
        <f t="shared" si="52"/>
        <v/>
      </c>
      <c r="F1053" s="58" t="str">
        <f t="shared" si="53"/>
        <v>否</v>
      </c>
      <c r="G1053" s="186" t="str">
        <f t="shared" si="54"/>
        <v>项</v>
      </c>
    </row>
    <row r="1054" ht="36" customHeight="1" spans="1:7">
      <c r="A1054" s="256">
        <v>2150517</v>
      </c>
      <c r="B1054" s="263" t="s">
        <v>2644</v>
      </c>
      <c r="C1054" s="250">
        <v>0</v>
      </c>
      <c r="D1054" s="251">
        <v>0</v>
      </c>
      <c r="E1054" s="252" t="str">
        <f t="shared" si="52"/>
        <v/>
      </c>
      <c r="F1054" s="58" t="str">
        <f t="shared" si="53"/>
        <v>否</v>
      </c>
      <c r="G1054" s="186" t="str">
        <f t="shared" si="54"/>
        <v>项</v>
      </c>
    </row>
    <row r="1055" ht="36" customHeight="1" spans="1:7">
      <c r="A1055" s="256">
        <v>2150550</v>
      </c>
      <c r="B1055" s="263" t="s">
        <v>188</v>
      </c>
      <c r="C1055" s="250">
        <v>0</v>
      </c>
      <c r="D1055" s="251">
        <v>0</v>
      </c>
      <c r="E1055" s="252" t="str">
        <f t="shared" si="52"/>
        <v/>
      </c>
      <c r="F1055" s="58" t="str">
        <f t="shared" si="53"/>
        <v>否</v>
      </c>
      <c r="G1055" s="186" t="str">
        <f t="shared" si="54"/>
        <v>项</v>
      </c>
    </row>
    <row r="1056" ht="36" customHeight="1" spans="1:7">
      <c r="A1056" s="248" t="s">
        <v>2645</v>
      </c>
      <c r="B1056" s="249" t="s">
        <v>984</v>
      </c>
      <c r="C1056" s="250">
        <v>0</v>
      </c>
      <c r="D1056" s="251">
        <v>0</v>
      </c>
      <c r="E1056" s="252" t="str">
        <f t="shared" si="52"/>
        <v/>
      </c>
      <c r="F1056" s="58" t="str">
        <f t="shared" si="53"/>
        <v>否</v>
      </c>
      <c r="G1056" s="186" t="str">
        <f t="shared" si="54"/>
        <v>项</v>
      </c>
    </row>
    <row r="1057" ht="36" customHeight="1" spans="1:7">
      <c r="A1057" s="248" t="s">
        <v>2646</v>
      </c>
      <c r="B1057" s="249" t="s">
        <v>985</v>
      </c>
      <c r="C1057" s="250">
        <f>SUM(C1058:C1063)</f>
        <v>0</v>
      </c>
      <c r="D1057" s="251">
        <f>SUM(D1058:D1063)</f>
        <v>0</v>
      </c>
      <c r="E1057" s="252" t="str">
        <f t="shared" si="52"/>
        <v/>
      </c>
      <c r="F1057" s="58" t="str">
        <f t="shared" si="53"/>
        <v>否</v>
      </c>
      <c r="G1057" s="186" t="str">
        <f t="shared" si="54"/>
        <v>款</v>
      </c>
    </row>
    <row r="1058" ht="36" customHeight="1" spans="1:7">
      <c r="A1058" s="248" t="s">
        <v>2647</v>
      </c>
      <c r="B1058" s="249" t="s">
        <v>179</v>
      </c>
      <c r="C1058" s="250">
        <v>0</v>
      </c>
      <c r="D1058" s="251">
        <v>0</v>
      </c>
      <c r="E1058" s="252" t="str">
        <f t="shared" si="52"/>
        <v/>
      </c>
      <c r="F1058" s="58" t="str">
        <f t="shared" si="53"/>
        <v>否</v>
      </c>
      <c r="G1058" s="186" t="str">
        <f t="shared" si="54"/>
        <v>项</v>
      </c>
    </row>
    <row r="1059" ht="36" customHeight="1" spans="1:7">
      <c r="A1059" s="248" t="s">
        <v>2648</v>
      </c>
      <c r="B1059" s="249" t="s">
        <v>180</v>
      </c>
      <c r="C1059" s="250">
        <v>0</v>
      </c>
      <c r="D1059" s="251">
        <v>0</v>
      </c>
      <c r="E1059" s="252" t="str">
        <f t="shared" si="52"/>
        <v/>
      </c>
      <c r="F1059" s="58" t="str">
        <f t="shared" si="53"/>
        <v>否</v>
      </c>
      <c r="G1059" s="186" t="str">
        <f t="shared" si="54"/>
        <v>项</v>
      </c>
    </row>
    <row r="1060" ht="36" customHeight="1" spans="1:7">
      <c r="A1060" s="248" t="s">
        <v>2649</v>
      </c>
      <c r="B1060" s="249" t="s">
        <v>181</v>
      </c>
      <c r="C1060" s="250">
        <v>0</v>
      </c>
      <c r="D1060" s="251">
        <v>0</v>
      </c>
      <c r="E1060" s="252" t="str">
        <f t="shared" si="52"/>
        <v/>
      </c>
      <c r="F1060" s="58" t="str">
        <f t="shared" si="53"/>
        <v>否</v>
      </c>
      <c r="G1060" s="186" t="str">
        <f t="shared" si="54"/>
        <v>项</v>
      </c>
    </row>
    <row r="1061" ht="36" customHeight="1" spans="1:7">
      <c r="A1061" s="248" t="s">
        <v>2650</v>
      </c>
      <c r="B1061" s="249" t="s">
        <v>986</v>
      </c>
      <c r="C1061" s="250">
        <v>0</v>
      </c>
      <c r="D1061" s="251">
        <v>0</v>
      </c>
      <c r="E1061" s="252" t="str">
        <f t="shared" si="52"/>
        <v/>
      </c>
      <c r="F1061" s="58" t="str">
        <f t="shared" si="53"/>
        <v>否</v>
      </c>
      <c r="G1061" s="186" t="str">
        <f t="shared" si="54"/>
        <v>项</v>
      </c>
    </row>
    <row r="1062" ht="36" customHeight="1" spans="1:7">
      <c r="A1062" s="248" t="s">
        <v>2651</v>
      </c>
      <c r="B1062" s="249" t="s">
        <v>987</v>
      </c>
      <c r="C1062" s="250">
        <v>0</v>
      </c>
      <c r="D1062" s="251">
        <v>0</v>
      </c>
      <c r="E1062" s="252" t="str">
        <f t="shared" si="52"/>
        <v/>
      </c>
      <c r="F1062" s="58" t="str">
        <f t="shared" si="53"/>
        <v>否</v>
      </c>
      <c r="G1062" s="186" t="str">
        <f t="shared" si="54"/>
        <v>项</v>
      </c>
    </row>
    <row r="1063" ht="36" customHeight="1" spans="1:7">
      <c r="A1063" s="248" t="s">
        <v>2652</v>
      </c>
      <c r="B1063" s="249" t="s">
        <v>988</v>
      </c>
      <c r="C1063" s="250">
        <v>0</v>
      </c>
      <c r="D1063" s="251">
        <v>0</v>
      </c>
      <c r="E1063" s="252" t="str">
        <f t="shared" si="52"/>
        <v/>
      </c>
      <c r="F1063" s="58" t="str">
        <f t="shared" si="53"/>
        <v>否</v>
      </c>
      <c r="G1063" s="186" t="str">
        <f t="shared" si="54"/>
        <v>项</v>
      </c>
    </row>
    <row r="1064" ht="36" customHeight="1" spans="1:7">
      <c r="A1064" s="248" t="s">
        <v>2653</v>
      </c>
      <c r="B1064" s="249" t="s">
        <v>989</v>
      </c>
      <c r="C1064" s="250">
        <f>SUM(C1065:C1071)</f>
        <v>1262</v>
      </c>
      <c r="D1064" s="251">
        <f>SUM(D1065:D1071)</f>
        <v>1266</v>
      </c>
      <c r="E1064" s="252">
        <f t="shared" si="52"/>
        <v>0.00316957210776536</v>
      </c>
      <c r="F1064" s="58" t="str">
        <f t="shared" si="53"/>
        <v>是</v>
      </c>
      <c r="G1064" s="186" t="str">
        <f t="shared" si="54"/>
        <v>款</v>
      </c>
    </row>
    <row r="1065" ht="36" customHeight="1" spans="1:7">
      <c r="A1065" s="248" t="s">
        <v>2654</v>
      </c>
      <c r="B1065" s="249" t="s">
        <v>179</v>
      </c>
      <c r="C1065" s="250">
        <v>0</v>
      </c>
      <c r="D1065" s="251">
        <v>0</v>
      </c>
      <c r="E1065" s="252" t="str">
        <f t="shared" si="52"/>
        <v/>
      </c>
      <c r="F1065" s="58" t="str">
        <f t="shared" si="53"/>
        <v>否</v>
      </c>
      <c r="G1065" s="186" t="str">
        <f t="shared" si="54"/>
        <v>项</v>
      </c>
    </row>
    <row r="1066" ht="36" customHeight="1" spans="1:7">
      <c r="A1066" s="248" t="s">
        <v>2655</v>
      </c>
      <c r="B1066" s="249" t="s">
        <v>180</v>
      </c>
      <c r="C1066" s="250">
        <v>0</v>
      </c>
      <c r="D1066" s="251">
        <v>0</v>
      </c>
      <c r="E1066" s="252" t="str">
        <f t="shared" si="52"/>
        <v/>
      </c>
      <c r="F1066" s="58" t="str">
        <f t="shared" si="53"/>
        <v>否</v>
      </c>
      <c r="G1066" s="186" t="str">
        <f t="shared" si="54"/>
        <v>项</v>
      </c>
    </row>
    <row r="1067" ht="36" customHeight="1" spans="1:7">
      <c r="A1067" s="248" t="s">
        <v>2656</v>
      </c>
      <c r="B1067" s="249" t="s">
        <v>181</v>
      </c>
      <c r="C1067" s="250">
        <v>0</v>
      </c>
      <c r="D1067" s="251">
        <v>0</v>
      </c>
      <c r="E1067" s="252" t="str">
        <f t="shared" si="52"/>
        <v/>
      </c>
      <c r="F1067" s="58" t="str">
        <f t="shared" si="53"/>
        <v>否</v>
      </c>
      <c r="G1067" s="186" t="str">
        <f t="shared" si="54"/>
        <v>项</v>
      </c>
    </row>
    <row r="1068" ht="36" customHeight="1" spans="1:7">
      <c r="A1068" s="248" t="s">
        <v>2657</v>
      </c>
      <c r="B1068" s="249" t="s">
        <v>990</v>
      </c>
      <c r="C1068" s="250">
        <v>0</v>
      </c>
      <c r="D1068" s="251">
        <v>0</v>
      </c>
      <c r="E1068" s="252" t="str">
        <f t="shared" si="52"/>
        <v/>
      </c>
      <c r="F1068" s="58" t="str">
        <f t="shared" si="53"/>
        <v>否</v>
      </c>
      <c r="G1068" s="186" t="str">
        <f t="shared" si="54"/>
        <v>项</v>
      </c>
    </row>
    <row r="1069" ht="36" customHeight="1" spans="1:7">
      <c r="A1069" s="248" t="s">
        <v>2658</v>
      </c>
      <c r="B1069" s="249" t="s">
        <v>991</v>
      </c>
      <c r="C1069" s="253">
        <v>-4</v>
      </c>
      <c r="D1069" s="251">
        <v>0</v>
      </c>
      <c r="E1069" s="252">
        <f t="shared" si="52"/>
        <v>-1</v>
      </c>
      <c r="F1069" s="58" t="str">
        <f t="shared" si="53"/>
        <v>是</v>
      </c>
      <c r="G1069" s="186" t="str">
        <f t="shared" si="54"/>
        <v>项</v>
      </c>
    </row>
    <row r="1070" ht="36" customHeight="1" spans="1:7">
      <c r="A1070" s="256">
        <v>2150806</v>
      </c>
      <c r="B1070" s="260" t="s">
        <v>992</v>
      </c>
      <c r="C1070" s="250">
        <v>0</v>
      </c>
      <c r="D1070" s="251">
        <v>0</v>
      </c>
      <c r="E1070" s="252" t="str">
        <f t="shared" si="52"/>
        <v/>
      </c>
      <c r="F1070" s="58" t="str">
        <f t="shared" si="53"/>
        <v>否</v>
      </c>
      <c r="G1070" s="186" t="str">
        <f t="shared" si="54"/>
        <v>项</v>
      </c>
    </row>
    <row r="1071" ht="36" customHeight="1" spans="1:7">
      <c r="A1071" s="248" t="s">
        <v>2659</v>
      </c>
      <c r="B1071" s="249" t="s">
        <v>993</v>
      </c>
      <c r="C1071" s="253">
        <v>1266</v>
      </c>
      <c r="D1071" s="251">
        <v>1266</v>
      </c>
      <c r="E1071" s="252">
        <f t="shared" si="52"/>
        <v>0</v>
      </c>
      <c r="F1071" s="58" t="str">
        <f t="shared" si="53"/>
        <v>是</v>
      </c>
      <c r="G1071" s="186" t="str">
        <f t="shared" si="54"/>
        <v>项</v>
      </c>
    </row>
    <row r="1072" ht="36" customHeight="1" spans="1:7">
      <c r="A1072" s="248" t="s">
        <v>2660</v>
      </c>
      <c r="B1072" s="249" t="s">
        <v>2661</v>
      </c>
      <c r="C1072" s="250">
        <f>SUM(C1073:C1077)</f>
        <v>0</v>
      </c>
      <c r="D1072" s="251">
        <f>SUM(D1073:D1077)</f>
        <v>0</v>
      </c>
      <c r="E1072" s="252" t="str">
        <f t="shared" si="52"/>
        <v/>
      </c>
      <c r="F1072" s="58" t="str">
        <f t="shared" si="53"/>
        <v>否</v>
      </c>
      <c r="G1072" s="186" t="str">
        <f t="shared" si="54"/>
        <v>款</v>
      </c>
    </row>
    <row r="1073" ht="36" customHeight="1" spans="1:7">
      <c r="A1073" s="248" t="s">
        <v>2662</v>
      </c>
      <c r="B1073" s="249" t="s">
        <v>995</v>
      </c>
      <c r="C1073" s="250">
        <v>0</v>
      </c>
      <c r="D1073" s="251">
        <v>0</v>
      </c>
      <c r="E1073" s="252" t="str">
        <f t="shared" si="52"/>
        <v/>
      </c>
      <c r="F1073" s="58" t="str">
        <f t="shared" si="53"/>
        <v>否</v>
      </c>
      <c r="G1073" s="186" t="str">
        <f t="shared" si="54"/>
        <v>项</v>
      </c>
    </row>
    <row r="1074" ht="36" customHeight="1" spans="1:7">
      <c r="A1074" s="248" t="s">
        <v>2663</v>
      </c>
      <c r="B1074" s="249" t="s">
        <v>996</v>
      </c>
      <c r="C1074" s="250">
        <v>0</v>
      </c>
      <c r="D1074" s="251">
        <v>0</v>
      </c>
      <c r="E1074" s="252" t="str">
        <f t="shared" si="52"/>
        <v/>
      </c>
      <c r="F1074" s="58" t="str">
        <f t="shared" si="53"/>
        <v>否</v>
      </c>
      <c r="G1074" s="186" t="str">
        <f t="shared" si="54"/>
        <v>项</v>
      </c>
    </row>
    <row r="1075" ht="36" customHeight="1" spans="1:7">
      <c r="A1075" s="248" t="s">
        <v>2664</v>
      </c>
      <c r="B1075" s="249" t="s">
        <v>997</v>
      </c>
      <c r="C1075" s="250">
        <v>0</v>
      </c>
      <c r="D1075" s="251">
        <v>0</v>
      </c>
      <c r="E1075" s="252" t="str">
        <f t="shared" si="52"/>
        <v/>
      </c>
      <c r="F1075" s="58" t="str">
        <f t="shared" si="53"/>
        <v>否</v>
      </c>
      <c r="G1075" s="186" t="str">
        <f t="shared" si="54"/>
        <v>项</v>
      </c>
    </row>
    <row r="1076" ht="36" customHeight="1" spans="1:7">
      <c r="A1076" s="248" t="s">
        <v>2665</v>
      </c>
      <c r="B1076" s="249" t="s">
        <v>998</v>
      </c>
      <c r="C1076" s="250">
        <v>0</v>
      </c>
      <c r="D1076" s="251">
        <v>0</v>
      </c>
      <c r="E1076" s="252" t="str">
        <f t="shared" si="52"/>
        <v/>
      </c>
      <c r="F1076" s="58" t="str">
        <f t="shared" si="53"/>
        <v>否</v>
      </c>
      <c r="G1076" s="186" t="str">
        <f t="shared" si="54"/>
        <v>项</v>
      </c>
    </row>
    <row r="1077" ht="36" customHeight="1" spans="1:7">
      <c r="A1077" s="248" t="s">
        <v>2666</v>
      </c>
      <c r="B1077" s="249" t="s">
        <v>2667</v>
      </c>
      <c r="C1077" s="250">
        <v>0</v>
      </c>
      <c r="D1077" s="251">
        <v>0</v>
      </c>
      <c r="E1077" s="252" t="str">
        <f t="shared" si="52"/>
        <v/>
      </c>
      <c r="F1077" s="58" t="str">
        <f t="shared" si="53"/>
        <v>否</v>
      </c>
      <c r="G1077" s="186" t="str">
        <f t="shared" si="54"/>
        <v>项</v>
      </c>
    </row>
    <row r="1078" ht="36" customHeight="1" spans="1:7">
      <c r="A1078" s="243" t="s">
        <v>145</v>
      </c>
      <c r="B1078" s="244" t="s">
        <v>146</v>
      </c>
      <c r="C1078" s="245">
        <f>SUM(C1079,C1089,C1095)</f>
        <v>208</v>
      </c>
      <c r="D1078" s="246">
        <f>SUM(D1079,D1089,D1095)</f>
        <v>100</v>
      </c>
      <c r="E1078" s="247">
        <f t="shared" si="52"/>
        <v>-0.519230769230769</v>
      </c>
      <c r="F1078" s="58" t="str">
        <f t="shared" si="53"/>
        <v>是</v>
      </c>
      <c r="G1078" s="186" t="str">
        <f t="shared" si="54"/>
        <v>类</v>
      </c>
    </row>
    <row r="1079" ht="36" customHeight="1" spans="1:7">
      <c r="A1079" s="248" t="s">
        <v>2668</v>
      </c>
      <c r="B1079" s="249" t="s">
        <v>1000</v>
      </c>
      <c r="C1079" s="250">
        <f>SUM(C1080:C1088)</f>
        <v>208</v>
      </c>
      <c r="D1079" s="251">
        <f>SUM(D1080:D1088)</f>
        <v>100</v>
      </c>
      <c r="E1079" s="252">
        <f t="shared" si="52"/>
        <v>-0.519230769230769</v>
      </c>
      <c r="F1079" s="58" t="str">
        <f t="shared" si="53"/>
        <v>是</v>
      </c>
      <c r="G1079" s="186" t="str">
        <f t="shared" si="54"/>
        <v>款</v>
      </c>
    </row>
    <row r="1080" ht="36" customHeight="1" spans="1:7">
      <c r="A1080" s="248" t="s">
        <v>2669</v>
      </c>
      <c r="B1080" s="249" t="s">
        <v>179</v>
      </c>
      <c r="C1080" s="253">
        <v>103</v>
      </c>
      <c r="D1080" s="254">
        <v>95</v>
      </c>
      <c r="E1080" s="252">
        <f t="shared" si="52"/>
        <v>-0.0776699029126213</v>
      </c>
      <c r="F1080" s="58" t="str">
        <f t="shared" si="53"/>
        <v>是</v>
      </c>
      <c r="G1080" s="186" t="str">
        <f t="shared" si="54"/>
        <v>项</v>
      </c>
    </row>
    <row r="1081" ht="36" customHeight="1" spans="1:7">
      <c r="A1081" s="248" t="s">
        <v>2670</v>
      </c>
      <c r="B1081" s="249" t="s">
        <v>180</v>
      </c>
      <c r="C1081" s="253">
        <v>0</v>
      </c>
      <c r="D1081" s="254">
        <v>0</v>
      </c>
      <c r="E1081" s="252" t="str">
        <f t="shared" si="52"/>
        <v/>
      </c>
      <c r="F1081" s="58" t="str">
        <f t="shared" si="53"/>
        <v>否</v>
      </c>
      <c r="G1081" s="186" t="str">
        <f t="shared" si="54"/>
        <v>项</v>
      </c>
    </row>
    <row r="1082" ht="36" customHeight="1" spans="1:7">
      <c r="A1082" s="248" t="s">
        <v>2671</v>
      </c>
      <c r="B1082" s="249" t="s">
        <v>181</v>
      </c>
      <c r="C1082" s="253">
        <v>0</v>
      </c>
      <c r="D1082" s="254">
        <v>0</v>
      </c>
      <c r="E1082" s="252" t="str">
        <f t="shared" si="52"/>
        <v/>
      </c>
      <c r="F1082" s="58" t="str">
        <f t="shared" si="53"/>
        <v>否</v>
      </c>
      <c r="G1082" s="186" t="str">
        <f t="shared" si="54"/>
        <v>项</v>
      </c>
    </row>
    <row r="1083" ht="36" customHeight="1" spans="1:7">
      <c r="A1083" s="248" t="s">
        <v>2672</v>
      </c>
      <c r="B1083" s="249" t="s">
        <v>1001</v>
      </c>
      <c r="C1083" s="253">
        <v>0</v>
      </c>
      <c r="D1083" s="254">
        <v>0</v>
      </c>
      <c r="E1083" s="252" t="str">
        <f t="shared" si="52"/>
        <v/>
      </c>
      <c r="F1083" s="58" t="str">
        <f t="shared" si="53"/>
        <v>否</v>
      </c>
      <c r="G1083" s="186" t="str">
        <f t="shared" si="54"/>
        <v>项</v>
      </c>
    </row>
    <row r="1084" ht="36" customHeight="1" spans="1:7">
      <c r="A1084" s="248" t="s">
        <v>2673</v>
      </c>
      <c r="B1084" s="249" t="s">
        <v>1002</v>
      </c>
      <c r="C1084" s="253">
        <v>0</v>
      </c>
      <c r="D1084" s="254">
        <v>0</v>
      </c>
      <c r="E1084" s="252" t="str">
        <f t="shared" si="52"/>
        <v/>
      </c>
      <c r="F1084" s="58" t="str">
        <f t="shared" si="53"/>
        <v>否</v>
      </c>
      <c r="G1084" s="186" t="str">
        <f t="shared" si="54"/>
        <v>项</v>
      </c>
    </row>
    <row r="1085" ht="36" customHeight="1" spans="1:7">
      <c r="A1085" s="248" t="s">
        <v>2674</v>
      </c>
      <c r="B1085" s="249" t="s">
        <v>1003</v>
      </c>
      <c r="C1085" s="253">
        <v>0</v>
      </c>
      <c r="D1085" s="254">
        <v>0</v>
      </c>
      <c r="E1085" s="252" t="str">
        <f t="shared" si="52"/>
        <v/>
      </c>
      <c r="F1085" s="58" t="str">
        <f t="shared" si="53"/>
        <v>否</v>
      </c>
      <c r="G1085" s="186" t="str">
        <f t="shared" si="54"/>
        <v>项</v>
      </c>
    </row>
    <row r="1086" ht="36" customHeight="1" spans="1:7">
      <c r="A1086" s="248" t="s">
        <v>2675</v>
      </c>
      <c r="B1086" s="249" t="s">
        <v>1004</v>
      </c>
      <c r="C1086" s="253">
        <v>0</v>
      </c>
      <c r="D1086" s="254">
        <v>0</v>
      </c>
      <c r="E1086" s="252" t="str">
        <f t="shared" si="52"/>
        <v/>
      </c>
      <c r="F1086" s="58" t="str">
        <f t="shared" si="53"/>
        <v>否</v>
      </c>
      <c r="G1086" s="186" t="str">
        <f t="shared" si="54"/>
        <v>项</v>
      </c>
    </row>
    <row r="1087" ht="36" customHeight="1" spans="1:7">
      <c r="A1087" s="248" t="s">
        <v>2676</v>
      </c>
      <c r="B1087" s="249" t="s">
        <v>188</v>
      </c>
      <c r="C1087" s="253">
        <v>0</v>
      </c>
      <c r="D1087" s="254">
        <v>0</v>
      </c>
      <c r="E1087" s="252" t="str">
        <f t="shared" si="52"/>
        <v/>
      </c>
      <c r="F1087" s="58" t="str">
        <f t="shared" si="53"/>
        <v>否</v>
      </c>
      <c r="G1087" s="186" t="str">
        <f t="shared" si="54"/>
        <v>项</v>
      </c>
    </row>
    <row r="1088" ht="36" customHeight="1" spans="1:7">
      <c r="A1088" s="248" t="s">
        <v>2677</v>
      </c>
      <c r="B1088" s="249" t="s">
        <v>1005</v>
      </c>
      <c r="C1088" s="253">
        <v>105</v>
      </c>
      <c r="D1088" s="254">
        <v>5</v>
      </c>
      <c r="E1088" s="252">
        <f t="shared" si="52"/>
        <v>-0.952380952380952</v>
      </c>
      <c r="F1088" s="58" t="str">
        <f t="shared" si="53"/>
        <v>是</v>
      </c>
      <c r="G1088" s="186" t="str">
        <f t="shared" si="54"/>
        <v>项</v>
      </c>
    </row>
    <row r="1089" ht="36" customHeight="1" spans="1:7">
      <c r="A1089" s="248" t="s">
        <v>2678</v>
      </c>
      <c r="B1089" s="249" t="s">
        <v>1006</v>
      </c>
      <c r="C1089" s="250">
        <f>SUM(C1090:C1094)</f>
        <v>0</v>
      </c>
      <c r="D1089" s="251">
        <f>SUM(D1090:D1094)</f>
        <v>0</v>
      </c>
      <c r="E1089" s="252" t="str">
        <f t="shared" si="52"/>
        <v/>
      </c>
      <c r="F1089" s="58" t="str">
        <f t="shared" si="53"/>
        <v>否</v>
      </c>
      <c r="G1089" s="186" t="str">
        <f t="shared" si="54"/>
        <v>款</v>
      </c>
    </row>
    <row r="1090" ht="36" customHeight="1" spans="1:7">
      <c r="A1090" s="248" t="s">
        <v>2679</v>
      </c>
      <c r="B1090" s="249" t="s">
        <v>179</v>
      </c>
      <c r="C1090" s="250">
        <v>0</v>
      </c>
      <c r="D1090" s="251">
        <v>0</v>
      </c>
      <c r="E1090" s="252" t="str">
        <f t="shared" si="52"/>
        <v/>
      </c>
      <c r="F1090" s="58" t="str">
        <f t="shared" si="53"/>
        <v>否</v>
      </c>
      <c r="G1090" s="186" t="str">
        <f t="shared" si="54"/>
        <v>项</v>
      </c>
    </row>
    <row r="1091" ht="36" customHeight="1" spans="1:7">
      <c r="A1091" s="248" t="s">
        <v>2680</v>
      </c>
      <c r="B1091" s="249" t="s">
        <v>180</v>
      </c>
      <c r="C1091" s="250">
        <v>0</v>
      </c>
      <c r="D1091" s="251">
        <v>0</v>
      </c>
      <c r="E1091" s="252" t="str">
        <f t="shared" si="52"/>
        <v/>
      </c>
      <c r="F1091" s="58" t="str">
        <f t="shared" si="53"/>
        <v>否</v>
      </c>
      <c r="G1091" s="186" t="str">
        <f t="shared" si="54"/>
        <v>项</v>
      </c>
    </row>
    <row r="1092" ht="36" customHeight="1" spans="1:7">
      <c r="A1092" s="248" t="s">
        <v>2681</v>
      </c>
      <c r="B1092" s="249" t="s">
        <v>181</v>
      </c>
      <c r="C1092" s="250">
        <v>0</v>
      </c>
      <c r="D1092" s="251">
        <v>0</v>
      </c>
      <c r="E1092" s="252" t="str">
        <f t="shared" ref="E1092:E1155" si="55">IF(C1092&lt;&gt;0,D1092/C1092-1,"")</f>
        <v/>
      </c>
      <c r="F1092" s="58" t="str">
        <f t="shared" ref="F1092:F1155" si="56">IF(LEN(A1092)=3,"是",IF(B1092&lt;&gt;"",IF(SUM(C1092:D1092)&lt;&gt;0,"是","否"),"是"))</f>
        <v>否</v>
      </c>
      <c r="G1092" s="186" t="str">
        <f t="shared" ref="G1092:G1155" si="57">IF(LEN(A1092)=3,"类",IF(LEN(A1092)=5,"款","项"))</f>
        <v>项</v>
      </c>
    </row>
    <row r="1093" ht="36" customHeight="1" spans="1:7">
      <c r="A1093" s="248" t="s">
        <v>2682</v>
      </c>
      <c r="B1093" s="249" t="s">
        <v>1007</v>
      </c>
      <c r="C1093" s="250">
        <v>0</v>
      </c>
      <c r="D1093" s="251">
        <v>0</v>
      </c>
      <c r="E1093" s="252" t="str">
        <f t="shared" si="55"/>
        <v/>
      </c>
      <c r="F1093" s="58" t="str">
        <f t="shared" si="56"/>
        <v>否</v>
      </c>
      <c r="G1093" s="186" t="str">
        <f t="shared" si="57"/>
        <v>项</v>
      </c>
    </row>
    <row r="1094" ht="36" customHeight="1" spans="1:7">
      <c r="A1094" s="248" t="s">
        <v>2683</v>
      </c>
      <c r="B1094" s="249" t="s">
        <v>1008</v>
      </c>
      <c r="C1094" s="250">
        <v>0</v>
      </c>
      <c r="D1094" s="251">
        <v>0</v>
      </c>
      <c r="E1094" s="252" t="str">
        <f t="shared" si="55"/>
        <v/>
      </c>
      <c r="F1094" s="58" t="str">
        <f t="shared" si="56"/>
        <v>否</v>
      </c>
      <c r="G1094" s="186" t="str">
        <f t="shared" si="57"/>
        <v>项</v>
      </c>
    </row>
    <row r="1095" ht="36" customHeight="1" spans="1:7">
      <c r="A1095" s="248" t="s">
        <v>2684</v>
      </c>
      <c r="B1095" s="249" t="s">
        <v>1009</v>
      </c>
      <c r="C1095" s="250">
        <f>SUM(C1096:C1097)</f>
        <v>0</v>
      </c>
      <c r="D1095" s="251">
        <f>SUM(D1096:D1097)</f>
        <v>0</v>
      </c>
      <c r="E1095" s="252" t="str">
        <f t="shared" si="55"/>
        <v/>
      </c>
      <c r="F1095" s="58" t="str">
        <f t="shared" si="56"/>
        <v>否</v>
      </c>
      <c r="G1095" s="186" t="str">
        <f t="shared" si="57"/>
        <v>款</v>
      </c>
    </row>
    <row r="1096" ht="36" customHeight="1" spans="1:7">
      <c r="A1096" s="248" t="s">
        <v>2685</v>
      </c>
      <c r="B1096" s="249" t="s">
        <v>1010</v>
      </c>
      <c r="C1096" s="250">
        <v>0</v>
      </c>
      <c r="D1096" s="251">
        <v>0</v>
      </c>
      <c r="E1096" s="252" t="str">
        <f t="shared" si="55"/>
        <v/>
      </c>
      <c r="F1096" s="58" t="str">
        <f t="shared" si="56"/>
        <v>否</v>
      </c>
      <c r="G1096" s="186" t="str">
        <f t="shared" si="57"/>
        <v>项</v>
      </c>
    </row>
    <row r="1097" ht="36" customHeight="1" spans="1:7">
      <c r="A1097" s="248" t="s">
        <v>2686</v>
      </c>
      <c r="B1097" s="249" t="s">
        <v>1011</v>
      </c>
      <c r="C1097" s="250">
        <v>0</v>
      </c>
      <c r="D1097" s="251">
        <v>0</v>
      </c>
      <c r="E1097" s="252" t="str">
        <f t="shared" si="55"/>
        <v/>
      </c>
      <c r="F1097" s="58" t="str">
        <f t="shared" si="56"/>
        <v>否</v>
      </c>
      <c r="G1097" s="186" t="str">
        <f t="shared" si="57"/>
        <v>项</v>
      </c>
    </row>
    <row r="1098" ht="36" customHeight="1" spans="1:7">
      <c r="A1098" s="243" t="s">
        <v>147</v>
      </c>
      <c r="B1098" s="244" t="s">
        <v>148</v>
      </c>
      <c r="C1098" s="245">
        <f>SUM(C1099,C1106,C1116,C1122)</f>
        <v>0</v>
      </c>
      <c r="D1098" s="246">
        <f>SUM(D1099,D1106,D1116,D1122)</f>
        <v>0</v>
      </c>
      <c r="E1098" s="247" t="str">
        <f t="shared" si="55"/>
        <v/>
      </c>
      <c r="F1098" s="58" t="str">
        <f t="shared" si="56"/>
        <v>是</v>
      </c>
      <c r="G1098" s="186" t="str">
        <f t="shared" si="57"/>
        <v>类</v>
      </c>
    </row>
    <row r="1099" ht="36" customHeight="1" spans="1:7">
      <c r="A1099" s="248" t="s">
        <v>2687</v>
      </c>
      <c r="B1099" s="249" t="s">
        <v>1012</v>
      </c>
      <c r="C1099" s="250">
        <f>SUM(C1100:C1105)</f>
        <v>0</v>
      </c>
      <c r="D1099" s="251">
        <f>SUM(D1100:D1105)</f>
        <v>0</v>
      </c>
      <c r="E1099" s="252" t="str">
        <f t="shared" si="55"/>
        <v/>
      </c>
      <c r="F1099" s="58" t="str">
        <f t="shared" si="56"/>
        <v>否</v>
      </c>
      <c r="G1099" s="186" t="str">
        <f t="shared" si="57"/>
        <v>款</v>
      </c>
    </row>
    <row r="1100" ht="36" customHeight="1" spans="1:7">
      <c r="A1100" s="248" t="s">
        <v>2688</v>
      </c>
      <c r="B1100" s="249" t="s">
        <v>179</v>
      </c>
      <c r="C1100" s="250">
        <v>0</v>
      </c>
      <c r="D1100" s="251">
        <v>0</v>
      </c>
      <c r="E1100" s="252" t="str">
        <f t="shared" si="55"/>
        <v/>
      </c>
      <c r="F1100" s="58" t="str">
        <f t="shared" si="56"/>
        <v>否</v>
      </c>
      <c r="G1100" s="186" t="str">
        <f t="shared" si="57"/>
        <v>项</v>
      </c>
    </row>
    <row r="1101" ht="36" customHeight="1" spans="1:7">
      <c r="A1101" s="248" t="s">
        <v>2689</v>
      </c>
      <c r="B1101" s="249" t="s">
        <v>180</v>
      </c>
      <c r="C1101" s="250">
        <v>0</v>
      </c>
      <c r="D1101" s="251">
        <v>0</v>
      </c>
      <c r="E1101" s="252" t="str">
        <f t="shared" si="55"/>
        <v/>
      </c>
      <c r="F1101" s="58" t="str">
        <f t="shared" si="56"/>
        <v>否</v>
      </c>
      <c r="G1101" s="186" t="str">
        <f t="shared" si="57"/>
        <v>项</v>
      </c>
    </row>
    <row r="1102" ht="36" customHeight="1" spans="1:7">
      <c r="A1102" s="248" t="s">
        <v>2690</v>
      </c>
      <c r="B1102" s="249" t="s">
        <v>181</v>
      </c>
      <c r="C1102" s="250">
        <v>0</v>
      </c>
      <c r="D1102" s="251">
        <v>0</v>
      </c>
      <c r="E1102" s="252" t="str">
        <f t="shared" si="55"/>
        <v/>
      </c>
      <c r="F1102" s="58" t="str">
        <f t="shared" si="56"/>
        <v>否</v>
      </c>
      <c r="G1102" s="186" t="str">
        <f t="shared" si="57"/>
        <v>项</v>
      </c>
    </row>
    <row r="1103" ht="36" customHeight="1" spans="1:7">
      <c r="A1103" s="248" t="s">
        <v>2691</v>
      </c>
      <c r="B1103" s="249" t="s">
        <v>1013</v>
      </c>
      <c r="C1103" s="250">
        <v>0</v>
      </c>
      <c r="D1103" s="251">
        <v>0</v>
      </c>
      <c r="E1103" s="252" t="str">
        <f t="shared" si="55"/>
        <v/>
      </c>
      <c r="F1103" s="58" t="str">
        <f t="shared" si="56"/>
        <v>否</v>
      </c>
      <c r="G1103" s="186" t="str">
        <f t="shared" si="57"/>
        <v>项</v>
      </c>
    </row>
    <row r="1104" ht="36" customHeight="1" spans="1:7">
      <c r="A1104" s="248" t="s">
        <v>2692</v>
      </c>
      <c r="B1104" s="249" t="s">
        <v>188</v>
      </c>
      <c r="C1104" s="250">
        <v>0</v>
      </c>
      <c r="D1104" s="251">
        <v>0</v>
      </c>
      <c r="E1104" s="252" t="str">
        <f t="shared" si="55"/>
        <v/>
      </c>
      <c r="F1104" s="58" t="str">
        <f t="shared" si="56"/>
        <v>否</v>
      </c>
      <c r="G1104" s="186" t="str">
        <f t="shared" si="57"/>
        <v>项</v>
      </c>
    </row>
    <row r="1105" ht="36" customHeight="1" spans="1:7">
      <c r="A1105" s="248" t="s">
        <v>2693</v>
      </c>
      <c r="B1105" s="249" t="s">
        <v>1014</v>
      </c>
      <c r="C1105" s="250">
        <v>0</v>
      </c>
      <c r="D1105" s="251">
        <v>0</v>
      </c>
      <c r="E1105" s="252" t="str">
        <f t="shared" si="55"/>
        <v/>
      </c>
      <c r="F1105" s="58" t="str">
        <f t="shared" si="56"/>
        <v>否</v>
      </c>
      <c r="G1105" s="186" t="str">
        <f t="shared" si="57"/>
        <v>项</v>
      </c>
    </row>
    <row r="1106" ht="36" customHeight="1" spans="1:7">
      <c r="A1106" s="257">
        <v>21702</v>
      </c>
      <c r="B1106" s="264" t="s">
        <v>2694</v>
      </c>
      <c r="C1106" s="250">
        <f>SUM(C1107:C1115)</f>
        <v>0</v>
      </c>
      <c r="D1106" s="251">
        <f>SUM(D1107:D1115)</f>
        <v>0</v>
      </c>
      <c r="E1106" s="252" t="str">
        <f t="shared" si="55"/>
        <v/>
      </c>
      <c r="F1106" s="58" t="str">
        <f t="shared" si="56"/>
        <v>否</v>
      </c>
      <c r="G1106" s="186" t="str">
        <f t="shared" si="57"/>
        <v>款</v>
      </c>
    </row>
    <row r="1107" ht="36" customHeight="1" spans="1:7">
      <c r="A1107" s="265">
        <v>2170201</v>
      </c>
      <c r="B1107" s="264" t="s">
        <v>2695</v>
      </c>
      <c r="C1107" s="250">
        <v>0</v>
      </c>
      <c r="D1107" s="251">
        <v>0</v>
      </c>
      <c r="E1107" s="252" t="str">
        <f t="shared" si="55"/>
        <v/>
      </c>
      <c r="F1107" s="58" t="str">
        <f t="shared" si="56"/>
        <v>否</v>
      </c>
      <c r="G1107" s="186" t="str">
        <f t="shared" si="57"/>
        <v>项</v>
      </c>
    </row>
    <row r="1108" ht="36" customHeight="1" spans="1:7">
      <c r="A1108" s="265">
        <v>2170202</v>
      </c>
      <c r="B1108" s="264" t="s">
        <v>2696</v>
      </c>
      <c r="C1108" s="250">
        <v>0</v>
      </c>
      <c r="D1108" s="251">
        <v>0</v>
      </c>
      <c r="E1108" s="252" t="str">
        <f t="shared" si="55"/>
        <v/>
      </c>
      <c r="F1108" s="58" t="str">
        <f t="shared" si="56"/>
        <v>否</v>
      </c>
      <c r="G1108" s="186" t="str">
        <f t="shared" si="57"/>
        <v>项</v>
      </c>
    </row>
    <row r="1109" ht="36" customHeight="1" spans="1:7">
      <c r="A1109" s="265">
        <v>2170203</v>
      </c>
      <c r="B1109" s="264" t="s">
        <v>2697</v>
      </c>
      <c r="C1109" s="250">
        <v>0</v>
      </c>
      <c r="D1109" s="251">
        <v>0</v>
      </c>
      <c r="E1109" s="252" t="str">
        <f t="shared" si="55"/>
        <v/>
      </c>
      <c r="F1109" s="58" t="str">
        <f t="shared" si="56"/>
        <v>否</v>
      </c>
      <c r="G1109" s="186" t="str">
        <f t="shared" si="57"/>
        <v>项</v>
      </c>
    </row>
    <row r="1110" ht="36" customHeight="1" spans="1:7">
      <c r="A1110" s="265">
        <v>2170204</v>
      </c>
      <c r="B1110" s="264" t="s">
        <v>2698</v>
      </c>
      <c r="C1110" s="250">
        <v>0</v>
      </c>
      <c r="D1110" s="251">
        <v>0</v>
      </c>
      <c r="E1110" s="252" t="str">
        <f t="shared" si="55"/>
        <v/>
      </c>
      <c r="F1110" s="58" t="str">
        <f t="shared" si="56"/>
        <v>否</v>
      </c>
      <c r="G1110" s="186" t="str">
        <f t="shared" si="57"/>
        <v>项</v>
      </c>
    </row>
    <row r="1111" ht="36" customHeight="1" spans="1:7">
      <c r="A1111" s="265">
        <v>2170205</v>
      </c>
      <c r="B1111" s="264" t="s">
        <v>2699</v>
      </c>
      <c r="C1111" s="250">
        <v>0</v>
      </c>
      <c r="D1111" s="251">
        <v>0</v>
      </c>
      <c r="E1111" s="252" t="str">
        <f t="shared" si="55"/>
        <v/>
      </c>
      <c r="F1111" s="58" t="str">
        <f t="shared" si="56"/>
        <v>否</v>
      </c>
      <c r="G1111" s="186" t="str">
        <f t="shared" si="57"/>
        <v>项</v>
      </c>
    </row>
    <row r="1112" ht="36" customHeight="1" spans="1:7">
      <c r="A1112" s="265">
        <v>2170206</v>
      </c>
      <c r="B1112" s="264" t="s">
        <v>2700</v>
      </c>
      <c r="C1112" s="250">
        <v>0</v>
      </c>
      <c r="D1112" s="251">
        <v>0</v>
      </c>
      <c r="E1112" s="252" t="str">
        <f t="shared" si="55"/>
        <v/>
      </c>
      <c r="F1112" s="58" t="str">
        <f t="shared" si="56"/>
        <v>否</v>
      </c>
      <c r="G1112" s="186" t="str">
        <f t="shared" si="57"/>
        <v>项</v>
      </c>
    </row>
    <row r="1113" ht="36" customHeight="1" spans="1:7">
      <c r="A1113" s="265">
        <v>2170207</v>
      </c>
      <c r="B1113" s="264" t="s">
        <v>2701</v>
      </c>
      <c r="C1113" s="250">
        <v>0</v>
      </c>
      <c r="D1113" s="251">
        <v>0</v>
      </c>
      <c r="E1113" s="252" t="str">
        <f t="shared" si="55"/>
        <v/>
      </c>
      <c r="F1113" s="58" t="str">
        <f t="shared" si="56"/>
        <v>否</v>
      </c>
      <c r="G1113" s="186" t="str">
        <f t="shared" si="57"/>
        <v>项</v>
      </c>
    </row>
    <row r="1114" ht="36" customHeight="1" spans="1:7">
      <c r="A1114" s="265">
        <v>2170208</v>
      </c>
      <c r="B1114" s="264" t="s">
        <v>2702</v>
      </c>
      <c r="C1114" s="250">
        <v>0</v>
      </c>
      <c r="D1114" s="251">
        <v>0</v>
      </c>
      <c r="E1114" s="252" t="str">
        <f t="shared" si="55"/>
        <v/>
      </c>
      <c r="F1114" s="58" t="str">
        <f t="shared" si="56"/>
        <v>否</v>
      </c>
      <c r="G1114" s="186" t="str">
        <f t="shared" si="57"/>
        <v>项</v>
      </c>
    </row>
    <row r="1115" ht="36" customHeight="1" spans="1:7">
      <c r="A1115" s="265">
        <v>2170299</v>
      </c>
      <c r="B1115" s="264" t="s">
        <v>2703</v>
      </c>
      <c r="C1115" s="250">
        <v>0</v>
      </c>
      <c r="D1115" s="251">
        <v>0</v>
      </c>
      <c r="E1115" s="252" t="str">
        <f t="shared" si="55"/>
        <v/>
      </c>
      <c r="F1115" s="58" t="str">
        <f t="shared" si="56"/>
        <v>否</v>
      </c>
      <c r="G1115" s="186" t="str">
        <f t="shared" si="57"/>
        <v>项</v>
      </c>
    </row>
    <row r="1116" ht="36" customHeight="1" spans="1:7">
      <c r="A1116" s="248" t="s">
        <v>2704</v>
      </c>
      <c r="B1116" s="249" t="s">
        <v>1025</v>
      </c>
      <c r="C1116" s="250">
        <f>SUM(C1117:C1121)</f>
        <v>0</v>
      </c>
      <c r="D1116" s="251">
        <f>SUM(D1117:D1121)</f>
        <v>0</v>
      </c>
      <c r="E1116" s="252" t="str">
        <f t="shared" si="55"/>
        <v/>
      </c>
      <c r="F1116" s="58" t="str">
        <f t="shared" si="56"/>
        <v>否</v>
      </c>
      <c r="G1116" s="186" t="str">
        <f t="shared" si="57"/>
        <v>款</v>
      </c>
    </row>
    <row r="1117" ht="36" customHeight="1" spans="1:7">
      <c r="A1117" s="248" t="s">
        <v>2705</v>
      </c>
      <c r="B1117" s="249" t="s">
        <v>1026</v>
      </c>
      <c r="C1117" s="250">
        <v>0</v>
      </c>
      <c r="D1117" s="251">
        <v>0</v>
      </c>
      <c r="E1117" s="252" t="str">
        <f t="shared" si="55"/>
        <v/>
      </c>
      <c r="F1117" s="58" t="str">
        <f t="shared" si="56"/>
        <v>否</v>
      </c>
      <c r="G1117" s="186" t="str">
        <f t="shared" si="57"/>
        <v>项</v>
      </c>
    </row>
    <row r="1118" ht="36" customHeight="1" spans="1:7">
      <c r="A1118" s="248" t="s">
        <v>2706</v>
      </c>
      <c r="B1118" s="249" t="s">
        <v>1027</v>
      </c>
      <c r="C1118" s="250">
        <v>0</v>
      </c>
      <c r="D1118" s="251">
        <v>0</v>
      </c>
      <c r="E1118" s="252" t="str">
        <f t="shared" si="55"/>
        <v/>
      </c>
      <c r="F1118" s="58" t="str">
        <f t="shared" si="56"/>
        <v>否</v>
      </c>
      <c r="G1118" s="186" t="str">
        <f t="shared" si="57"/>
        <v>项</v>
      </c>
    </row>
    <row r="1119" ht="36" customHeight="1" spans="1:7">
      <c r="A1119" s="248" t="s">
        <v>2707</v>
      </c>
      <c r="B1119" s="249" t="s">
        <v>1028</v>
      </c>
      <c r="C1119" s="250">
        <v>0</v>
      </c>
      <c r="D1119" s="251">
        <v>0</v>
      </c>
      <c r="E1119" s="252" t="str">
        <f t="shared" si="55"/>
        <v/>
      </c>
      <c r="F1119" s="58" t="str">
        <f t="shared" si="56"/>
        <v>否</v>
      </c>
      <c r="G1119" s="186" t="str">
        <f t="shared" si="57"/>
        <v>项</v>
      </c>
    </row>
    <row r="1120" ht="36" customHeight="1" spans="1:7">
      <c r="A1120" s="248" t="s">
        <v>2708</v>
      </c>
      <c r="B1120" s="249" t="s">
        <v>1029</v>
      </c>
      <c r="C1120" s="250">
        <v>0</v>
      </c>
      <c r="D1120" s="251">
        <v>0</v>
      </c>
      <c r="E1120" s="252" t="str">
        <f t="shared" si="55"/>
        <v/>
      </c>
      <c r="F1120" s="58" t="str">
        <f t="shared" si="56"/>
        <v>否</v>
      </c>
      <c r="G1120" s="186" t="str">
        <f t="shared" si="57"/>
        <v>项</v>
      </c>
    </row>
    <row r="1121" ht="36" customHeight="1" spans="1:7">
      <c r="A1121" s="248" t="s">
        <v>2709</v>
      </c>
      <c r="B1121" s="249" t="s">
        <v>1030</v>
      </c>
      <c r="C1121" s="250">
        <v>0</v>
      </c>
      <c r="D1121" s="251">
        <v>0</v>
      </c>
      <c r="E1121" s="252" t="str">
        <f t="shared" si="55"/>
        <v/>
      </c>
      <c r="F1121" s="58" t="str">
        <f t="shared" si="56"/>
        <v>否</v>
      </c>
      <c r="G1121" s="186" t="str">
        <f t="shared" si="57"/>
        <v>项</v>
      </c>
    </row>
    <row r="1122" ht="36" customHeight="1" spans="1:7">
      <c r="A1122" s="248" t="s">
        <v>2710</v>
      </c>
      <c r="B1122" s="249" t="s">
        <v>1034</v>
      </c>
      <c r="C1122" s="250">
        <f>SUM(C1123:C1124)</f>
        <v>0</v>
      </c>
      <c r="D1122" s="251">
        <f>SUM(D1123:D1124)</f>
        <v>0</v>
      </c>
      <c r="E1122" s="252" t="str">
        <f t="shared" si="55"/>
        <v/>
      </c>
      <c r="F1122" s="58" t="str">
        <f t="shared" si="56"/>
        <v>否</v>
      </c>
      <c r="G1122" s="186" t="str">
        <f t="shared" si="57"/>
        <v>款</v>
      </c>
    </row>
    <row r="1123" ht="36" customHeight="1" spans="1:7">
      <c r="A1123" s="257">
        <v>2179902</v>
      </c>
      <c r="B1123" s="249" t="s">
        <v>1035</v>
      </c>
      <c r="C1123" s="250">
        <v>0</v>
      </c>
      <c r="D1123" s="251">
        <v>0</v>
      </c>
      <c r="E1123" s="252" t="str">
        <f t="shared" si="55"/>
        <v/>
      </c>
      <c r="F1123" s="58" t="str">
        <f t="shared" si="56"/>
        <v>否</v>
      </c>
      <c r="G1123" s="186" t="str">
        <f t="shared" si="57"/>
        <v>项</v>
      </c>
    </row>
    <row r="1124" ht="36" customHeight="1" spans="1:7">
      <c r="A1124" s="257">
        <v>2179999</v>
      </c>
      <c r="B1124" s="249" t="s">
        <v>1030</v>
      </c>
      <c r="C1124" s="250">
        <v>0</v>
      </c>
      <c r="D1124" s="251">
        <v>0</v>
      </c>
      <c r="E1124" s="252" t="str">
        <f t="shared" si="55"/>
        <v/>
      </c>
      <c r="F1124" s="58" t="str">
        <f t="shared" si="56"/>
        <v>否</v>
      </c>
      <c r="G1124" s="186" t="str">
        <f t="shared" si="57"/>
        <v>项</v>
      </c>
    </row>
    <row r="1125" ht="36" customHeight="1" spans="1:7">
      <c r="A1125" s="243" t="s">
        <v>149</v>
      </c>
      <c r="B1125" s="244" t="s">
        <v>150</v>
      </c>
      <c r="C1125" s="245">
        <f>SUM(C1126:C1134)</f>
        <v>0</v>
      </c>
      <c r="D1125" s="246">
        <f>SUM(D1126:D1134)</f>
        <v>0</v>
      </c>
      <c r="E1125" s="247" t="str">
        <f t="shared" si="55"/>
        <v/>
      </c>
      <c r="F1125" s="58" t="str">
        <f t="shared" si="56"/>
        <v>是</v>
      </c>
      <c r="G1125" s="186" t="str">
        <f t="shared" si="57"/>
        <v>类</v>
      </c>
    </row>
    <row r="1126" ht="36" customHeight="1" spans="1:7">
      <c r="A1126" s="248" t="s">
        <v>2711</v>
      </c>
      <c r="B1126" s="249" t="s">
        <v>1038</v>
      </c>
      <c r="C1126" s="250">
        <v>0</v>
      </c>
      <c r="D1126" s="251">
        <v>0</v>
      </c>
      <c r="E1126" s="252" t="str">
        <f t="shared" si="55"/>
        <v/>
      </c>
      <c r="F1126" s="58" t="str">
        <f t="shared" si="56"/>
        <v>否</v>
      </c>
      <c r="G1126" s="186" t="str">
        <f t="shared" si="57"/>
        <v>款</v>
      </c>
    </row>
    <row r="1127" ht="36" customHeight="1" spans="1:7">
      <c r="A1127" s="248" t="s">
        <v>2712</v>
      </c>
      <c r="B1127" s="249" t="s">
        <v>1039</v>
      </c>
      <c r="C1127" s="250">
        <v>0</v>
      </c>
      <c r="D1127" s="251">
        <v>0</v>
      </c>
      <c r="E1127" s="252" t="str">
        <f t="shared" si="55"/>
        <v/>
      </c>
      <c r="F1127" s="58" t="str">
        <f t="shared" si="56"/>
        <v>否</v>
      </c>
      <c r="G1127" s="186" t="str">
        <f t="shared" si="57"/>
        <v>款</v>
      </c>
    </row>
    <row r="1128" ht="36" customHeight="1" spans="1:7">
      <c r="A1128" s="248" t="s">
        <v>2713</v>
      </c>
      <c r="B1128" s="249" t="s">
        <v>1040</v>
      </c>
      <c r="C1128" s="250">
        <v>0</v>
      </c>
      <c r="D1128" s="251">
        <v>0</v>
      </c>
      <c r="E1128" s="252" t="str">
        <f t="shared" si="55"/>
        <v/>
      </c>
      <c r="F1128" s="58" t="str">
        <f t="shared" si="56"/>
        <v>否</v>
      </c>
      <c r="G1128" s="186" t="str">
        <f t="shared" si="57"/>
        <v>款</v>
      </c>
    </row>
    <row r="1129" ht="36" customHeight="1" spans="1:7">
      <c r="A1129" s="248" t="s">
        <v>2714</v>
      </c>
      <c r="B1129" s="249" t="s">
        <v>1041</v>
      </c>
      <c r="C1129" s="250">
        <v>0</v>
      </c>
      <c r="D1129" s="251">
        <v>0</v>
      </c>
      <c r="E1129" s="252" t="str">
        <f t="shared" si="55"/>
        <v/>
      </c>
      <c r="F1129" s="58" t="str">
        <f t="shared" si="56"/>
        <v>否</v>
      </c>
      <c r="G1129" s="186" t="str">
        <f t="shared" si="57"/>
        <v>款</v>
      </c>
    </row>
    <row r="1130" ht="36" customHeight="1" spans="1:7">
      <c r="A1130" s="248" t="s">
        <v>2715</v>
      </c>
      <c r="B1130" s="249" t="s">
        <v>1042</v>
      </c>
      <c r="C1130" s="250">
        <v>0</v>
      </c>
      <c r="D1130" s="251">
        <v>0</v>
      </c>
      <c r="E1130" s="252" t="str">
        <f t="shared" si="55"/>
        <v/>
      </c>
      <c r="F1130" s="58" t="str">
        <f t="shared" si="56"/>
        <v>否</v>
      </c>
      <c r="G1130" s="186" t="str">
        <f t="shared" si="57"/>
        <v>款</v>
      </c>
    </row>
    <row r="1131" ht="36" customHeight="1" spans="1:7">
      <c r="A1131" s="248" t="s">
        <v>2716</v>
      </c>
      <c r="B1131" s="249" t="s">
        <v>1043</v>
      </c>
      <c r="C1131" s="250">
        <v>0</v>
      </c>
      <c r="D1131" s="251">
        <v>0</v>
      </c>
      <c r="E1131" s="252" t="str">
        <f t="shared" si="55"/>
        <v/>
      </c>
      <c r="F1131" s="58" t="str">
        <f t="shared" si="56"/>
        <v>否</v>
      </c>
      <c r="G1131" s="186" t="str">
        <f t="shared" si="57"/>
        <v>款</v>
      </c>
    </row>
    <row r="1132" ht="36" customHeight="1" spans="1:7">
      <c r="A1132" s="248" t="s">
        <v>2717</v>
      </c>
      <c r="B1132" s="249" t="s">
        <v>1044</v>
      </c>
      <c r="C1132" s="250">
        <v>0</v>
      </c>
      <c r="D1132" s="251">
        <v>0</v>
      </c>
      <c r="E1132" s="252" t="str">
        <f t="shared" si="55"/>
        <v/>
      </c>
      <c r="F1132" s="58" t="str">
        <f t="shared" si="56"/>
        <v>否</v>
      </c>
      <c r="G1132" s="186" t="str">
        <f t="shared" si="57"/>
        <v>款</v>
      </c>
    </row>
    <row r="1133" ht="36" customHeight="1" spans="1:7">
      <c r="A1133" s="248" t="s">
        <v>2718</v>
      </c>
      <c r="B1133" s="249" t="s">
        <v>1045</v>
      </c>
      <c r="C1133" s="250">
        <v>0</v>
      </c>
      <c r="D1133" s="251">
        <v>0</v>
      </c>
      <c r="E1133" s="252" t="str">
        <f t="shared" si="55"/>
        <v/>
      </c>
      <c r="F1133" s="58" t="str">
        <f t="shared" si="56"/>
        <v>否</v>
      </c>
      <c r="G1133" s="186" t="str">
        <f t="shared" si="57"/>
        <v>款</v>
      </c>
    </row>
    <row r="1134" ht="36" customHeight="1" spans="1:7">
      <c r="A1134" s="248" t="s">
        <v>2719</v>
      </c>
      <c r="B1134" s="249" t="s">
        <v>1046</v>
      </c>
      <c r="C1134" s="250">
        <v>0</v>
      </c>
      <c r="D1134" s="251">
        <v>0</v>
      </c>
      <c r="E1134" s="252" t="str">
        <f t="shared" si="55"/>
        <v/>
      </c>
      <c r="F1134" s="58" t="str">
        <f t="shared" si="56"/>
        <v>否</v>
      </c>
      <c r="G1134" s="186" t="str">
        <f t="shared" si="57"/>
        <v>款</v>
      </c>
    </row>
    <row r="1135" ht="36" customHeight="1" spans="1:7">
      <c r="A1135" s="243" t="s">
        <v>151</v>
      </c>
      <c r="B1135" s="244" t="s">
        <v>152</v>
      </c>
      <c r="C1135" s="245">
        <f>SUM(C1136,C1163,C1178)</f>
        <v>5864</v>
      </c>
      <c r="D1135" s="246">
        <f>SUM(D1136,D1163,D1178)</f>
        <v>2844</v>
      </c>
      <c r="E1135" s="247">
        <f t="shared" si="55"/>
        <v>-0.515006821282401</v>
      </c>
      <c r="F1135" s="58" t="str">
        <f t="shared" si="56"/>
        <v>是</v>
      </c>
      <c r="G1135" s="186" t="str">
        <f t="shared" si="57"/>
        <v>类</v>
      </c>
    </row>
    <row r="1136" ht="36" customHeight="1" spans="1:7">
      <c r="A1136" s="248" t="s">
        <v>2720</v>
      </c>
      <c r="B1136" s="249" t="s">
        <v>1047</v>
      </c>
      <c r="C1136" s="250">
        <f>SUM(C1137:C1162)</f>
        <v>5783</v>
      </c>
      <c r="D1136" s="251">
        <f>SUM(D1137:D1162)</f>
        <v>2763</v>
      </c>
      <c r="E1136" s="252">
        <f t="shared" si="55"/>
        <v>-0.522220300881895</v>
      </c>
      <c r="F1136" s="58" t="str">
        <f t="shared" si="56"/>
        <v>是</v>
      </c>
      <c r="G1136" s="186" t="str">
        <f t="shared" si="57"/>
        <v>款</v>
      </c>
    </row>
    <row r="1137" ht="36" customHeight="1" spans="1:7">
      <c r="A1137" s="248" t="s">
        <v>2721</v>
      </c>
      <c r="B1137" s="249" t="s">
        <v>179</v>
      </c>
      <c r="C1137" s="253">
        <v>777</v>
      </c>
      <c r="D1137" s="254">
        <v>566</v>
      </c>
      <c r="E1137" s="252">
        <f t="shared" si="55"/>
        <v>-0.271557271557272</v>
      </c>
      <c r="F1137" s="58" t="str">
        <f t="shared" si="56"/>
        <v>是</v>
      </c>
      <c r="G1137" s="186" t="str">
        <f t="shared" si="57"/>
        <v>项</v>
      </c>
    </row>
    <row r="1138" ht="36" customHeight="1" spans="1:7">
      <c r="A1138" s="248" t="s">
        <v>2722</v>
      </c>
      <c r="B1138" s="249" t="s">
        <v>180</v>
      </c>
      <c r="C1138" s="253">
        <v>2732</v>
      </c>
      <c r="D1138" s="254">
        <v>97</v>
      </c>
      <c r="E1138" s="252">
        <f t="shared" si="55"/>
        <v>-0.964494875549048</v>
      </c>
      <c r="F1138" s="58" t="str">
        <f t="shared" si="56"/>
        <v>是</v>
      </c>
      <c r="G1138" s="186" t="str">
        <f t="shared" si="57"/>
        <v>项</v>
      </c>
    </row>
    <row r="1139" ht="36" customHeight="1" spans="1:7">
      <c r="A1139" s="248" t="s">
        <v>2723</v>
      </c>
      <c r="B1139" s="249" t="s">
        <v>181</v>
      </c>
      <c r="C1139" s="177"/>
      <c r="D1139" s="254">
        <v>0</v>
      </c>
      <c r="E1139" s="252" t="str">
        <f t="shared" si="55"/>
        <v/>
      </c>
      <c r="F1139" s="58" t="str">
        <f t="shared" si="56"/>
        <v>否</v>
      </c>
      <c r="G1139" s="186" t="str">
        <f t="shared" si="57"/>
        <v>项</v>
      </c>
    </row>
    <row r="1140" ht="36" customHeight="1" spans="1:7">
      <c r="A1140" s="248" t="s">
        <v>2724</v>
      </c>
      <c r="B1140" s="249" t="s">
        <v>1048</v>
      </c>
      <c r="C1140" s="253">
        <v>413</v>
      </c>
      <c r="D1140" s="254">
        <v>412</v>
      </c>
      <c r="E1140" s="252">
        <f t="shared" si="55"/>
        <v>-0.00242130750605329</v>
      </c>
      <c r="F1140" s="58" t="str">
        <f t="shared" si="56"/>
        <v>是</v>
      </c>
      <c r="G1140" s="186" t="str">
        <f t="shared" si="57"/>
        <v>项</v>
      </c>
    </row>
    <row r="1141" ht="36" customHeight="1" spans="1:7">
      <c r="A1141" s="248" t="s">
        <v>2725</v>
      </c>
      <c r="B1141" s="249" t="s">
        <v>1050</v>
      </c>
      <c r="C1141" s="177">
        <v>1688</v>
      </c>
      <c r="D1141" s="254">
        <v>1688</v>
      </c>
      <c r="E1141" s="252">
        <f t="shared" si="55"/>
        <v>0</v>
      </c>
      <c r="F1141" s="58" t="str">
        <f t="shared" si="56"/>
        <v>是</v>
      </c>
      <c r="G1141" s="186" t="str">
        <f t="shared" si="57"/>
        <v>项</v>
      </c>
    </row>
    <row r="1142" ht="36" customHeight="1" spans="1:7">
      <c r="A1142" s="248" t="s">
        <v>2726</v>
      </c>
      <c r="B1142" s="249" t="s">
        <v>1051</v>
      </c>
      <c r="C1142" s="253"/>
      <c r="D1142" s="251">
        <v>0</v>
      </c>
      <c r="E1142" s="252" t="str">
        <f t="shared" si="55"/>
        <v/>
      </c>
      <c r="F1142" s="58" t="str">
        <f t="shared" si="56"/>
        <v>否</v>
      </c>
      <c r="G1142" s="186" t="str">
        <f t="shared" si="57"/>
        <v>项</v>
      </c>
    </row>
    <row r="1143" ht="36" customHeight="1" spans="1:7">
      <c r="A1143" s="248" t="s">
        <v>2727</v>
      </c>
      <c r="B1143" s="249" t="s">
        <v>1052</v>
      </c>
      <c r="C1143" s="177"/>
      <c r="D1143" s="251">
        <v>0</v>
      </c>
      <c r="E1143" s="252" t="str">
        <f t="shared" si="55"/>
        <v/>
      </c>
      <c r="F1143" s="58" t="str">
        <f t="shared" si="56"/>
        <v>否</v>
      </c>
      <c r="G1143" s="186" t="str">
        <f t="shared" si="57"/>
        <v>项</v>
      </c>
    </row>
    <row r="1144" ht="36" customHeight="1" spans="1:7">
      <c r="A1144" s="248" t="s">
        <v>2728</v>
      </c>
      <c r="B1144" s="249" t="s">
        <v>1053</v>
      </c>
      <c r="C1144" s="177">
        <v>14</v>
      </c>
      <c r="D1144" s="251">
        <v>0</v>
      </c>
      <c r="E1144" s="252">
        <f t="shared" si="55"/>
        <v>-1</v>
      </c>
      <c r="F1144" s="58" t="str">
        <f t="shared" si="56"/>
        <v>是</v>
      </c>
      <c r="G1144" s="186" t="str">
        <f t="shared" si="57"/>
        <v>项</v>
      </c>
    </row>
    <row r="1145" ht="36" customHeight="1" spans="1:7">
      <c r="A1145" s="248" t="s">
        <v>2729</v>
      </c>
      <c r="B1145" s="249" t="s">
        <v>1055</v>
      </c>
      <c r="C1145" s="253"/>
      <c r="D1145" s="251">
        <v>0</v>
      </c>
      <c r="E1145" s="252" t="str">
        <f t="shared" si="55"/>
        <v/>
      </c>
      <c r="F1145" s="58" t="str">
        <f t="shared" si="56"/>
        <v>否</v>
      </c>
      <c r="G1145" s="186" t="str">
        <f t="shared" si="57"/>
        <v>项</v>
      </c>
    </row>
    <row r="1146" ht="36" customHeight="1" spans="1:7">
      <c r="A1146" s="248" t="s">
        <v>2730</v>
      </c>
      <c r="B1146" s="249" t="s">
        <v>1056</v>
      </c>
      <c r="C1146" s="250">
        <v>0</v>
      </c>
      <c r="D1146" s="251">
        <v>0</v>
      </c>
      <c r="E1146" s="252" t="str">
        <f t="shared" si="55"/>
        <v/>
      </c>
      <c r="F1146" s="58" t="str">
        <f t="shared" si="56"/>
        <v>否</v>
      </c>
      <c r="G1146" s="186" t="str">
        <f t="shared" si="57"/>
        <v>项</v>
      </c>
    </row>
    <row r="1147" ht="36" customHeight="1" spans="1:7">
      <c r="A1147" s="248" t="s">
        <v>2731</v>
      </c>
      <c r="B1147" s="249" t="s">
        <v>1057</v>
      </c>
      <c r="C1147" s="250">
        <v>0</v>
      </c>
      <c r="D1147" s="251">
        <v>0</v>
      </c>
      <c r="E1147" s="252" t="str">
        <f t="shared" si="55"/>
        <v/>
      </c>
      <c r="F1147" s="58" t="str">
        <f t="shared" si="56"/>
        <v>否</v>
      </c>
      <c r="G1147" s="186" t="str">
        <f t="shared" si="57"/>
        <v>项</v>
      </c>
    </row>
    <row r="1148" ht="36" customHeight="1" spans="1:7">
      <c r="A1148" s="248" t="s">
        <v>2732</v>
      </c>
      <c r="B1148" s="249" t="s">
        <v>1058</v>
      </c>
      <c r="C1148" s="250">
        <v>0</v>
      </c>
      <c r="D1148" s="251">
        <v>0</v>
      </c>
      <c r="E1148" s="252" t="str">
        <f t="shared" si="55"/>
        <v/>
      </c>
      <c r="F1148" s="58" t="str">
        <f t="shared" si="56"/>
        <v>否</v>
      </c>
      <c r="G1148" s="186" t="str">
        <f t="shared" si="57"/>
        <v>项</v>
      </c>
    </row>
    <row r="1149" ht="36" customHeight="1" spans="1:7">
      <c r="A1149" s="248" t="s">
        <v>2733</v>
      </c>
      <c r="B1149" s="249" t="s">
        <v>1059</v>
      </c>
      <c r="C1149" s="250">
        <v>0</v>
      </c>
      <c r="D1149" s="251">
        <v>0</v>
      </c>
      <c r="E1149" s="252" t="str">
        <f t="shared" si="55"/>
        <v/>
      </c>
      <c r="F1149" s="58" t="str">
        <f t="shared" si="56"/>
        <v>否</v>
      </c>
      <c r="G1149" s="186" t="str">
        <f t="shared" si="57"/>
        <v>项</v>
      </c>
    </row>
    <row r="1150" ht="36" customHeight="1" spans="1:7">
      <c r="A1150" s="248" t="s">
        <v>2734</v>
      </c>
      <c r="B1150" s="249" t="s">
        <v>2735</v>
      </c>
      <c r="C1150" s="250">
        <v>0</v>
      </c>
      <c r="D1150" s="251">
        <v>0</v>
      </c>
      <c r="E1150" s="252" t="str">
        <f t="shared" si="55"/>
        <v/>
      </c>
      <c r="F1150" s="58" t="str">
        <f t="shared" si="56"/>
        <v>否</v>
      </c>
      <c r="G1150" s="186" t="str">
        <f t="shared" si="57"/>
        <v>项</v>
      </c>
    </row>
    <row r="1151" ht="36" customHeight="1" spans="1:7">
      <c r="A1151" s="248" t="s">
        <v>2736</v>
      </c>
      <c r="B1151" s="249" t="s">
        <v>1061</v>
      </c>
      <c r="C1151" s="250">
        <v>0</v>
      </c>
      <c r="D1151" s="251">
        <v>0</v>
      </c>
      <c r="E1151" s="252" t="str">
        <f t="shared" si="55"/>
        <v/>
      </c>
      <c r="F1151" s="58" t="str">
        <f t="shared" si="56"/>
        <v>否</v>
      </c>
      <c r="G1151" s="186" t="str">
        <f t="shared" si="57"/>
        <v>项</v>
      </c>
    </row>
    <row r="1152" ht="36" customHeight="1" spans="1:7">
      <c r="A1152" s="248" t="s">
        <v>2737</v>
      </c>
      <c r="B1152" s="249" t="s">
        <v>1062</v>
      </c>
      <c r="C1152" s="250">
        <v>0</v>
      </c>
      <c r="D1152" s="251">
        <v>0</v>
      </c>
      <c r="E1152" s="252" t="str">
        <f t="shared" si="55"/>
        <v/>
      </c>
      <c r="F1152" s="58" t="str">
        <f t="shared" si="56"/>
        <v>否</v>
      </c>
      <c r="G1152" s="186" t="str">
        <f t="shared" si="57"/>
        <v>项</v>
      </c>
    </row>
    <row r="1153" ht="36" customHeight="1" spans="1:7">
      <c r="A1153" s="248" t="s">
        <v>2738</v>
      </c>
      <c r="B1153" s="249" t="s">
        <v>1063</v>
      </c>
      <c r="C1153" s="250">
        <v>0</v>
      </c>
      <c r="D1153" s="251">
        <v>0</v>
      </c>
      <c r="E1153" s="252" t="str">
        <f t="shared" si="55"/>
        <v/>
      </c>
      <c r="F1153" s="58" t="str">
        <f t="shared" si="56"/>
        <v>否</v>
      </c>
      <c r="G1153" s="186" t="str">
        <f t="shared" si="57"/>
        <v>项</v>
      </c>
    </row>
    <row r="1154" ht="36" customHeight="1" spans="1:7">
      <c r="A1154" s="248" t="s">
        <v>2739</v>
      </c>
      <c r="B1154" s="249" t="s">
        <v>1064</v>
      </c>
      <c r="C1154" s="250">
        <v>0</v>
      </c>
      <c r="D1154" s="251">
        <v>0</v>
      </c>
      <c r="E1154" s="252" t="str">
        <f t="shared" si="55"/>
        <v/>
      </c>
      <c r="F1154" s="58" t="str">
        <f t="shared" si="56"/>
        <v>否</v>
      </c>
      <c r="G1154" s="186" t="str">
        <f t="shared" si="57"/>
        <v>项</v>
      </c>
    </row>
    <row r="1155" ht="36" customHeight="1" spans="1:7">
      <c r="A1155" s="248" t="s">
        <v>2740</v>
      </c>
      <c r="B1155" s="249" t="s">
        <v>1065</v>
      </c>
      <c r="C1155" s="250">
        <v>0</v>
      </c>
      <c r="D1155" s="251">
        <v>0</v>
      </c>
      <c r="E1155" s="252" t="str">
        <f t="shared" si="55"/>
        <v/>
      </c>
      <c r="F1155" s="58" t="str">
        <f t="shared" si="56"/>
        <v>否</v>
      </c>
      <c r="G1155" s="186" t="str">
        <f t="shared" si="57"/>
        <v>项</v>
      </c>
    </row>
    <row r="1156" ht="36" customHeight="1" spans="1:7">
      <c r="A1156" s="248" t="s">
        <v>2741</v>
      </c>
      <c r="B1156" s="249" t="s">
        <v>1066</v>
      </c>
      <c r="C1156" s="250">
        <v>0</v>
      </c>
      <c r="D1156" s="251">
        <v>0</v>
      </c>
      <c r="E1156" s="252" t="str">
        <f t="shared" ref="E1156:E1219" si="58">IF(C1156&lt;&gt;0,D1156/C1156-1,"")</f>
        <v/>
      </c>
      <c r="F1156" s="58" t="str">
        <f t="shared" ref="F1156:F1219" si="59">IF(LEN(A1156)=3,"是",IF(B1156&lt;&gt;"",IF(SUM(C1156:D1156)&lt;&gt;0,"是","否"),"是"))</f>
        <v>否</v>
      </c>
      <c r="G1156" s="186" t="str">
        <f t="shared" ref="G1156:G1219" si="60">IF(LEN(A1156)=3,"类",IF(LEN(A1156)=5,"款","项"))</f>
        <v>项</v>
      </c>
    </row>
    <row r="1157" ht="36" customHeight="1" spans="1:7">
      <c r="A1157" s="248" t="s">
        <v>2742</v>
      </c>
      <c r="B1157" s="249" t="s">
        <v>1067</v>
      </c>
      <c r="C1157" s="250">
        <v>0</v>
      </c>
      <c r="D1157" s="251">
        <v>0</v>
      </c>
      <c r="E1157" s="252" t="str">
        <f t="shared" si="58"/>
        <v/>
      </c>
      <c r="F1157" s="58" t="str">
        <f t="shared" si="59"/>
        <v>否</v>
      </c>
      <c r="G1157" s="186" t="str">
        <f t="shared" si="60"/>
        <v>项</v>
      </c>
    </row>
    <row r="1158" ht="36" customHeight="1" spans="1:7">
      <c r="A1158" s="248" t="s">
        <v>2743</v>
      </c>
      <c r="B1158" s="249" t="s">
        <v>1068</v>
      </c>
      <c r="C1158" s="250">
        <v>0</v>
      </c>
      <c r="D1158" s="251">
        <v>0</v>
      </c>
      <c r="E1158" s="252" t="str">
        <f t="shared" si="58"/>
        <v/>
      </c>
      <c r="F1158" s="58" t="str">
        <f t="shared" si="59"/>
        <v>否</v>
      </c>
      <c r="G1158" s="186" t="str">
        <f t="shared" si="60"/>
        <v>项</v>
      </c>
    </row>
    <row r="1159" ht="36" customHeight="1" spans="1:7">
      <c r="A1159" s="248" t="s">
        <v>2744</v>
      </c>
      <c r="B1159" s="249" t="s">
        <v>1069</v>
      </c>
      <c r="C1159" s="250">
        <v>0</v>
      </c>
      <c r="D1159" s="251">
        <v>0</v>
      </c>
      <c r="E1159" s="252" t="str">
        <f t="shared" si="58"/>
        <v/>
      </c>
      <c r="F1159" s="58" t="str">
        <f t="shared" si="59"/>
        <v>否</v>
      </c>
      <c r="G1159" s="186" t="str">
        <f t="shared" si="60"/>
        <v>项</v>
      </c>
    </row>
    <row r="1160" ht="36" customHeight="1" spans="1:7">
      <c r="A1160" s="248" t="s">
        <v>2745</v>
      </c>
      <c r="B1160" s="249" t="s">
        <v>1070</v>
      </c>
      <c r="C1160" s="250">
        <v>0</v>
      </c>
      <c r="D1160" s="251">
        <v>0</v>
      </c>
      <c r="E1160" s="252" t="str">
        <f t="shared" si="58"/>
        <v/>
      </c>
      <c r="F1160" s="58" t="str">
        <f t="shared" si="59"/>
        <v>否</v>
      </c>
      <c r="G1160" s="186" t="str">
        <f t="shared" si="60"/>
        <v>项</v>
      </c>
    </row>
    <row r="1161" ht="36" customHeight="1" spans="1:7">
      <c r="A1161" s="248" t="s">
        <v>2746</v>
      </c>
      <c r="B1161" s="249" t="s">
        <v>188</v>
      </c>
      <c r="C1161" s="250">
        <v>0</v>
      </c>
      <c r="D1161" s="251">
        <v>0</v>
      </c>
      <c r="E1161" s="252" t="str">
        <f t="shared" si="58"/>
        <v/>
      </c>
      <c r="F1161" s="58" t="str">
        <f t="shared" si="59"/>
        <v>否</v>
      </c>
      <c r="G1161" s="186" t="str">
        <f t="shared" si="60"/>
        <v>项</v>
      </c>
    </row>
    <row r="1162" ht="36" customHeight="1" spans="1:7">
      <c r="A1162" s="248" t="s">
        <v>2747</v>
      </c>
      <c r="B1162" s="249" t="s">
        <v>1071</v>
      </c>
      <c r="C1162" s="250">
        <v>159</v>
      </c>
      <c r="D1162" s="251">
        <v>0</v>
      </c>
      <c r="E1162" s="252">
        <f t="shared" si="58"/>
        <v>-1</v>
      </c>
      <c r="F1162" s="58" t="str">
        <f t="shared" si="59"/>
        <v>是</v>
      </c>
      <c r="G1162" s="186" t="str">
        <f t="shared" si="60"/>
        <v>项</v>
      </c>
    </row>
    <row r="1163" ht="36" customHeight="1" spans="1:7">
      <c r="A1163" s="248" t="s">
        <v>2748</v>
      </c>
      <c r="B1163" s="249" t="s">
        <v>1088</v>
      </c>
      <c r="C1163" s="250">
        <f>SUM(C1164:C1177)</f>
        <v>81</v>
      </c>
      <c r="D1163" s="251">
        <f>SUM(D1164:D1177)</f>
        <v>81</v>
      </c>
      <c r="E1163" s="252">
        <f t="shared" si="58"/>
        <v>0</v>
      </c>
      <c r="F1163" s="58" t="str">
        <f t="shared" si="59"/>
        <v>是</v>
      </c>
      <c r="G1163" s="186" t="str">
        <f t="shared" si="60"/>
        <v>款</v>
      </c>
    </row>
    <row r="1164" ht="36" customHeight="1" spans="1:7">
      <c r="A1164" s="248" t="s">
        <v>2749</v>
      </c>
      <c r="B1164" s="249" t="s">
        <v>179</v>
      </c>
      <c r="C1164" s="253">
        <v>11</v>
      </c>
      <c r="D1164" s="254">
        <v>11</v>
      </c>
      <c r="E1164" s="252">
        <f t="shared" si="58"/>
        <v>0</v>
      </c>
      <c r="F1164" s="58" t="str">
        <f t="shared" si="59"/>
        <v>是</v>
      </c>
      <c r="G1164" s="186" t="str">
        <f t="shared" si="60"/>
        <v>项</v>
      </c>
    </row>
    <row r="1165" ht="36" customHeight="1" spans="1:7">
      <c r="A1165" s="248" t="s">
        <v>2750</v>
      </c>
      <c r="B1165" s="249" t="s">
        <v>180</v>
      </c>
      <c r="C1165" s="250">
        <v>0</v>
      </c>
      <c r="D1165" s="254">
        <v>0</v>
      </c>
      <c r="E1165" s="252" t="str">
        <f t="shared" si="58"/>
        <v/>
      </c>
      <c r="F1165" s="58" t="str">
        <f t="shared" si="59"/>
        <v>否</v>
      </c>
      <c r="G1165" s="186" t="str">
        <f t="shared" si="60"/>
        <v>项</v>
      </c>
    </row>
    <row r="1166" ht="36" customHeight="1" spans="1:7">
      <c r="A1166" s="248" t="s">
        <v>2751</v>
      </c>
      <c r="B1166" s="249" t="s">
        <v>181</v>
      </c>
      <c r="C1166" s="250">
        <v>0</v>
      </c>
      <c r="D1166" s="254">
        <v>0</v>
      </c>
      <c r="E1166" s="252" t="str">
        <f t="shared" si="58"/>
        <v/>
      </c>
      <c r="F1166" s="58" t="str">
        <f t="shared" si="59"/>
        <v>否</v>
      </c>
      <c r="G1166" s="186" t="str">
        <f t="shared" si="60"/>
        <v>项</v>
      </c>
    </row>
    <row r="1167" ht="36" customHeight="1" spans="1:7">
      <c r="A1167" s="248" t="s">
        <v>2752</v>
      </c>
      <c r="B1167" s="249" t="s">
        <v>1089</v>
      </c>
      <c r="C1167" s="250">
        <v>0</v>
      </c>
      <c r="D1167" s="254">
        <v>0</v>
      </c>
      <c r="E1167" s="252" t="str">
        <f t="shared" si="58"/>
        <v/>
      </c>
      <c r="F1167" s="58" t="str">
        <f t="shared" si="59"/>
        <v>否</v>
      </c>
      <c r="G1167" s="186" t="str">
        <f t="shared" si="60"/>
        <v>项</v>
      </c>
    </row>
    <row r="1168" ht="36" customHeight="1" spans="1:7">
      <c r="A1168" s="248" t="s">
        <v>2753</v>
      </c>
      <c r="B1168" s="249" t="s">
        <v>1090</v>
      </c>
      <c r="C1168" s="250">
        <v>0</v>
      </c>
      <c r="D1168" s="254">
        <v>0</v>
      </c>
      <c r="E1168" s="252" t="str">
        <f t="shared" si="58"/>
        <v/>
      </c>
      <c r="F1168" s="58" t="str">
        <f t="shared" si="59"/>
        <v>否</v>
      </c>
      <c r="G1168" s="186" t="str">
        <f t="shared" si="60"/>
        <v>项</v>
      </c>
    </row>
    <row r="1169" ht="36" customHeight="1" spans="1:7">
      <c r="A1169" s="248" t="s">
        <v>2754</v>
      </c>
      <c r="B1169" s="249" t="s">
        <v>1091</v>
      </c>
      <c r="C1169" s="250">
        <v>0</v>
      </c>
      <c r="D1169" s="254">
        <v>0</v>
      </c>
      <c r="E1169" s="252" t="str">
        <f t="shared" si="58"/>
        <v/>
      </c>
      <c r="F1169" s="58" t="str">
        <f t="shared" si="59"/>
        <v>否</v>
      </c>
      <c r="G1169" s="186" t="str">
        <f t="shared" si="60"/>
        <v>项</v>
      </c>
    </row>
    <row r="1170" ht="36" customHeight="1" spans="1:7">
      <c r="A1170" s="248" t="s">
        <v>2755</v>
      </c>
      <c r="B1170" s="249" t="s">
        <v>1092</v>
      </c>
      <c r="C1170" s="250">
        <v>0</v>
      </c>
      <c r="D1170" s="254">
        <v>0</v>
      </c>
      <c r="E1170" s="252" t="str">
        <f t="shared" si="58"/>
        <v/>
      </c>
      <c r="F1170" s="58" t="str">
        <f t="shared" si="59"/>
        <v>否</v>
      </c>
      <c r="G1170" s="186" t="str">
        <f t="shared" si="60"/>
        <v>项</v>
      </c>
    </row>
    <row r="1171" ht="36" customHeight="1" spans="1:7">
      <c r="A1171" s="248" t="s">
        <v>2756</v>
      </c>
      <c r="B1171" s="249" t="s">
        <v>1093</v>
      </c>
      <c r="C1171" s="253">
        <v>70</v>
      </c>
      <c r="D1171" s="254">
        <v>70</v>
      </c>
      <c r="E1171" s="252">
        <f t="shared" si="58"/>
        <v>0</v>
      </c>
      <c r="F1171" s="58" t="str">
        <f t="shared" si="59"/>
        <v>是</v>
      </c>
      <c r="G1171" s="186" t="str">
        <f t="shared" si="60"/>
        <v>项</v>
      </c>
    </row>
    <row r="1172" ht="36" customHeight="1" spans="1:7">
      <c r="A1172" s="248" t="s">
        <v>2757</v>
      </c>
      <c r="B1172" s="249" t="s">
        <v>1094</v>
      </c>
      <c r="C1172" s="250">
        <v>0</v>
      </c>
      <c r="D1172" s="251">
        <v>0</v>
      </c>
      <c r="E1172" s="252" t="str">
        <f t="shared" si="58"/>
        <v/>
      </c>
      <c r="F1172" s="58" t="str">
        <f t="shared" si="59"/>
        <v>否</v>
      </c>
      <c r="G1172" s="186" t="str">
        <f t="shared" si="60"/>
        <v>项</v>
      </c>
    </row>
    <row r="1173" ht="36" customHeight="1" spans="1:7">
      <c r="A1173" s="248" t="s">
        <v>2758</v>
      </c>
      <c r="B1173" s="249" t="s">
        <v>1095</v>
      </c>
      <c r="C1173" s="250">
        <v>0</v>
      </c>
      <c r="D1173" s="251">
        <v>0</v>
      </c>
      <c r="E1173" s="252" t="str">
        <f t="shared" si="58"/>
        <v/>
      </c>
      <c r="F1173" s="58" t="str">
        <f t="shared" si="59"/>
        <v>否</v>
      </c>
      <c r="G1173" s="186" t="str">
        <f t="shared" si="60"/>
        <v>项</v>
      </c>
    </row>
    <row r="1174" ht="36" customHeight="1" spans="1:7">
      <c r="A1174" s="248" t="s">
        <v>2759</v>
      </c>
      <c r="B1174" s="249" t="s">
        <v>1096</v>
      </c>
      <c r="C1174" s="250">
        <v>0</v>
      </c>
      <c r="D1174" s="251">
        <v>0</v>
      </c>
      <c r="E1174" s="252" t="str">
        <f t="shared" si="58"/>
        <v/>
      </c>
      <c r="F1174" s="58" t="str">
        <f t="shared" si="59"/>
        <v>否</v>
      </c>
      <c r="G1174" s="186" t="str">
        <f t="shared" si="60"/>
        <v>项</v>
      </c>
    </row>
    <row r="1175" ht="36" customHeight="1" spans="1:7">
      <c r="A1175" s="248" t="s">
        <v>2760</v>
      </c>
      <c r="B1175" s="249" t="s">
        <v>1097</v>
      </c>
      <c r="C1175" s="250">
        <v>0</v>
      </c>
      <c r="D1175" s="251">
        <v>0</v>
      </c>
      <c r="E1175" s="252" t="str">
        <f t="shared" si="58"/>
        <v/>
      </c>
      <c r="F1175" s="58" t="str">
        <f t="shared" si="59"/>
        <v>否</v>
      </c>
      <c r="G1175" s="186" t="str">
        <f t="shared" si="60"/>
        <v>项</v>
      </c>
    </row>
    <row r="1176" ht="36" customHeight="1" spans="1:7">
      <c r="A1176" s="248" t="s">
        <v>2761</v>
      </c>
      <c r="B1176" s="249" t="s">
        <v>1098</v>
      </c>
      <c r="C1176" s="250">
        <v>0</v>
      </c>
      <c r="D1176" s="251">
        <v>0</v>
      </c>
      <c r="E1176" s="252" t="str">
        <f t="shared" si="58"/>
        <v/>
      </c>
      <c r="F1176" s="58" t="str">
        <f t="shared" si="59"/>
        <v>否</v>
      </c>
      <c r="G1176" s="186" t="str">
        <f t="shared" si="60"/>
        <v>项</v>
      </c>
    </row>
    <row r="1177" ht="36" customHeight="1" spans="1:7">
      <c r="A1177" s="248" t="s">
        <v>2762</v>
      </c>
      <c r="B1177" s="249" t="s">
        <v>1099</v>
      </c>
      <c r="C1177" s="250">
        <v>0</v>
      </c>
      <c r="D1177" s="251">
        <v>0</v>
      </c>
      <c r="E1177" s="252" t="str">
        <f t="shared" si="58"/>
        <v/>
      </c>
      <c r="F1177" s="58" t="str">
        <f t="shared" si="59"/>
        <v>否</v>
      </c>
      <c r="G1177" s="186" t="str">
        <f t="shared" si="60"/>
        <v>项</v>
      </c>
    </row>
    <row r="1178" ht="36" customHeight="1" spans="1:7">
      <c r="A1178" s="248" t="s">
        <v>2763</v>
      </c>
      <c r="B1178" s="249" t="s">
        <v>1100</v>
      </c>
      <c r="C1178" s="250">
        <f>C1179</f>
        <v>0</v>
      </c>
      <c r="D1178" s="251">
        <f>D1179</f>
        <v>0</v>
      </c>
      <c r="E1178" s="252" t="str">
        <f t="shared" si="58"/>
        <v/>
      </c>
      <c r="F1178" s="58" t="str">
        <f t="shared" si="59"/>
        <v>否</v>
      </c>
      <c r="G1178" s="186" t="str">
        <f t="shared" si="60"/>
        <v>款</v>
      </c>
    </row>
    <row r="1179" ht="36" customHeight="1" spans="1:7">
      <c r="A1179" s="257">
        <v>2209999</v>
      </c>
      <c r="B1179" s="249" t="s">
        <v>1102</v>
      </c>
      <c r="C1179" s="250">
        <v>0</v>
      </c>
      <c r="D1179" s="251">
        <v>0</v>
      </c>
      <c r="E1179" s="252" t="str">
        <f t="shared" si="58"/>
        <v/>
      </c>
      <c r="F1179" s="58" t="str">
        <f t="shared" si="59"/>
        <v>否</v>
      </c>
      <c r="G1179" s="186" t="str">
        <f t="shared" si="60"/>
        <v>项</v>
      </c>
    </row>
    <row r="1180" ht="36" customHeight="1" spans="1:7">
      <c r="A1180" s="243" t="s">
        <v>153</v>
      </c>
      <c r="B1180" s="244" t="s">
        <v>154</v>
      </c>
      <c r="C1180" s="245">
        <f>SUM(C1181,C1192,C1196)</f>
        <v>5557</v>
      </c>
      <c r="D1180" s="246">
        <f>SUM(D1181,D1192,D1196)</f>
        <v>7060</v>
      </c>
      <c r="E1180" s="247">
        <f t="shared" si="58"/>
        <v>0.27046967788375</v>
      </c>
      <c r="F1180" s="58" t="str">
        <f t="shared" si="59"/>
        <v>是</v>
      </c>
      <c r="G1180" s="186" t="str">
        <f t="shared" si="60"/>
        <v>类</v>
      </c>
    </row>
    <row r="1181" ht="36" customHeight="1" spans="1:7">
      <c r="A1181" s="248" t="s">
        <v>2764</v>
      </c>
      <c r="B1181" s="249" t="s">
        <v>1103</v>
      </c>
      <c r="C1181" s="250">
        <f>SUM(C1182:C1191)</f>
        <v>2050</v>
      </c>
      <c r="D1181" s="251">
        <f>SUM(D1182:D1191)</f>
        <v>3576</v>
      </c>
      <c r="E1181" s="252">
        <f t="shared" si="58"/>
        <v>0.744390243902439</v>
      </c>
      <c r="F1181" s="58" t="str">
        <f t="shared" si="59"/>
        <v>是</v>
      </c>
      <c r="G1181" s="186" t="str">
        <f t="shared" si="60"/>
        <v>款</v>
      </c>
    </row>
    <row r="1182" ht="36" customHeight="1" spans="1:7">
      <c r="A1182" s="248" t="s">
        <v>2765</v>
      </c>
      <c r="B1182" s="249" t="s">
        <v>1104</v>
      </c>
      <c r="C1182" s="250">
        <v>0</v>
      </c>
      <c r="D1182" s="254">
        <v>0</v>
      </c>
      <c r="E1182" s="252" t="str">
        <f t="shared" si="58"/>
        <v/>
      </c>
      <c r="F1182" s="58" t="str">
        <f t="shared" si="59"/>
        <v>否</v>
      </c>
      <c r="G1182" s="186" t="str">
        <f t="shared" si="60"/>
        <v>项</v>
      </c>
    </row>
    <row r="1183" ht="36" customHeight="1" spans="1:7">
      <c r="A1183" s="248" t="s">
        <v>2766</v>
      </c>
      <c r="B1183" s="249" t="s">
        <v>1105</v>
      </c>
      <c r="C1183" s="250">
        <v>0</v>
      </c>
      <c r="D1183" s="254">
        <v>0</v>
      </c>
      <c r="E1183" s="252" t="str">
        <f t="shared" si="58"/>
        <v/>
      </c>
      <c r="F1183" s="58" t="str">
        <f t="shared" si="59"/>
        <v>否</v>
      </c>
      <c r="G1183" s="186" t="str">
        <f t="shared" si="60"/>
        <v>项</v>
      </c>
    </row>
    <row r="1184" ht="36" customHeight="1" spans="1:7">
      <c r="A1184" s="248" t="s">
        <v>2767</v>
      </c>
      <c r="B1184" s="249" t="s">
        <v>1106</v>
      </c>
      <c r="C1184" s="253">
        <v>194</v>
      </c>
      <c r="D1184" s="254">
        <v>1599</v>
      </c>
      <c r="E1184" s="252">
        <f t="shared" si="58"/>
        <v>7.24226804123711</v>
      </c>
      <c r="F1184" s="58" t="str">
        <f t="shared" si="59"/>
        <v>是</v>
      </c>
      <c r="G1184" s="186" t="str">
        <f t="shared" si="60"/>
        <v>项</v>
      </c>
    </row>
    <row r="1185" ht="36" customHeight="1" spans="1:7">
      <c r="A1185" s="248" t="s">
        <v>2768</v>
      </c>
      <c r="B1185" s="249" t="s">
        <v>1107</v>
      </c>
      <c r="C1185" s="253">
        <v>0</v>
      </c>
      <c r="D1185" s="254">
        <v>0</v>
      </c>
      <c r="E1185" s="252" t="str">
        <f t="shared" si="58"/>
        <v/>
      </c>
      <c r="F1185" s="58" t="str">
        <f t="shared" si="59"/>
        <v>否</v>
      </c>
      <c r="G1185" s="186" t="str">
        <f t="shared" si="60"/>
        <v>项</v>
      </c>
    </row>
    <row r="1186" ht="36" customHeight="1" spans="1:7">
      <c r="A1186" s="248" t="s">
        <v>2769</v>
      </c>
      <c r="B1186" s="249" t="s">
        <v>1108</v>
      </c>
      <c r="C1186" s="253">
        <v>194</v>
      </c>
      <c r="D1186" s="254">
        <v>344</v>
      </c>
      <c r="E1186" s="252">
        <f t="shared" si="58"/>
        <v>0.77319587628866</v>
      </c>
      <c r="F1186" s="58" t="str">
        <f t="shared" si="59"/>
        <v>是</v>
      </c>
      <c r="G1186" s="186" t="str">
        <f t="shared" si="60"/>
        <v>项</v>
      </c>
    </row>
    <row r="1187" ht="36" customHeight="1" spans="1:7">
      <c r="A1187" s="248" t="s">
        <v>2770</v>
      </c>
      <c r="B1187" s="249" t="s">
        <v>1109</v>
      </c>
      <c r="C1187" s="250">
        <v>0</v>
      </c>
      <c r="D1187" s="254">
        <v>0</v>
      </c>
      <c r="E1187" s="252" t="str">
        <f t="shared" si="58"/>
        <v/>
      </c>
      <c r="F1187" s="58" t="str">
        <f t="shared" si="59"/>
        <v>否</v>
      </c>
      <c r="G1187" s="186" t="str">
        <f t="shared" si="60"/>
        <v>项</v>
      </c>
    </row>
    <row r="1188" ht="36" customHeight="1" spans="1:7">
      <c r="A1188" s="248" t="s">
        <v>2771</v>
      </c>
      <c r="B1188" s="249" t="s">
        <v>1110</v>
      </c>
      <c r="C1188" s="253">
        <v>10</v>
      </c>
      <c r="D1188" s="254">
        <v>10</v>
      </c>
      <c r="E1188" s="252">
        <f t="shared" si="58"/>
        <v>0</v>
      </c>
      <c r="F1188" s="58" t="str">
        <f t="shared" si="59"/>
        <v>是</v>
      </c>
      <c r="G1188" s="186" t="str">
        <f t="shared" si="60"/>
        <v>项</v>
      </c>
    </row>
    <row r="1189" ht="36" customHeight="1" spans="1:7">
      <c r="A1189" s="248" t="s">
        <v>2772</v>
      </c>
      <c r="B1189" s="249" t="s">
        <v>1111</v>
      </c>
      <c r="C1189" s="253">
        <v>1652</v>
      </c>
      <c r="D1189" s="254">
        <v>1623</v>
      </c>
      <c r="E1189" s="252">
        <f t="shared" si="58"/>
        <v>-0.0175544794188862</v>
      </c>
      <c r="F1189" s="58" t="str">
        <f t="shared" si="59"/>
        <v>是</v>
      </c>
      <c r="G1189" s="186" t="str">
        <f t="shared" si="60"/>
        <v>项</v>
      </c>
    </row>
    <row r="1190" ht="36" customHeight="1" spans="1:7">
      <c r="A1190" s="248" t="s">
        <v>2773</v>
      </c>
      <c r="B1190" s="249" t="s">
        <v>1112</v>
      </c>
      <c r="C1190" s="250">
        <v>0</v>
      </c>
      <c r="D1190" s="254">
        <v>0</v>
      </c>
      <c r="E1190" s="252" t="str">
        <f t="shared" si="58"/>
        <v/>
      </c>
      <c r="F1190" s="58" t="str">
        <f t="shared" si="59"/>
        <v>否</v>
      </c>
      <c r="G1190" s="186" t="str">
        <f t="shared" si="60"/>
        <v>项</v>
      </c>
    </row>
    <row r="1191" ht="36" customHeight="1" spans="1:7">
      <c r="A1191" s="248" t="s">
        <v>2774</v>
      </c>
      <c r="B1191" s="249" t="s">
        <v>1113</v>
      </c>
      <c r="C1191" s="250">
        <v>0</v>
      </c>
      <c r="D1191" s="254">
        <v>0</v>
      </c>
      <c r="E1191" s="252" t="str">
        <f t="shared" si="58"/>
        <v/>
      </c>
      <c r="F1191" s="58" t="str">
        <f t="shared" si="59"/>
        <v>否</v>
      </c>
      <c r="G1191" s="186" t="str">
        <f t="shared" si="60"/>
        <v>项</v>
      </c>
    </row>
    <row r="1192" ht="36" customHeight="1" spans="1:7">
      <c r="A1192" s="248" t="s">
        <v>2775</v>
      </c>
      <c r="B1192" s="249" t="s">
        <v>1114</v>
      </c>
      <c r="C1192" s="250">
        <f>SUM(C1193:C1195)</f>
        <v>3507</v>
      </c>
      <c r="D1192" s="251">
        <f>SUM(D1193:D1195)</f>
        <v>3484</v>
      </c>
      <c r="E1192" s="252">
        <f t="shared" si="58"/>
        <v>-0.00655831194753353</v>
      </c>
      <c r="F1192" s="58" t="str">
        <f t="shared" si="59"/>
        <v>是</v>
      </c>
      <c r="G1192" s="186" t="str">
        <f t="shared" si="60"/>
        <v>款</v>
      </c>
    </row>
    <row r="1193" ht="36" customHeight="1" spans="1:7">
      <c r="A1193" s="248" t="s">
        <v>2776</v>
      </c>
      <c r="B1193" s="249" t="s">
        <v>1115</v>
      </c>
      <c r="C1193" s="253">
        <v>3507</v>
      </c>
      <c r="D1193" s="254">
        <v>3484</v>
      </c>
      <c r="E1193" s="252">
        <f t="shared" si="58"/>
        <v>-0.00655831194753353</v>
      </c>
      <c r="F1193" s="58" t="str">
        <f t="shared" si="59"/>
        <v>是</v>
      </c>
      <c r="G1193" s="186" t="str">
        <f t="shared" si="60"/>
        <v>项</v>
      </c>
    </row>
    <row r="1194" ht="36" customHeight="1" spans="1:7">
      <c r="A1194" s="248" t="s">
        <v>2777</v>
      </c>
      <c r="B1194" s="249" t="s">
        <v>1116</v>
      </c>
      <c r="C1194" s="250">
        <v>0</v>
      </c>
      <c r="D1194" s="251">
        <v>0</v>
      </c>
      <c r="E1194" s="252" t="str">
        <f t="shared" si="58"/>
        <v/>
      </c>
      <c r="F1194" s="58" t="str">
        <f t="shared" si="59"/>
        <v>否</v>
      </c>
      <c r="G1194" s="186" t="str">
        <f t="shared" si="60"/>
        <v>项</v>
      </c>
    </row>
    <row r="1195" ht="36" customHeight="1" spans="1:7">
      <c r="A1195" s="248" t="s">
        <v>2778</v>
      </c>
      <c r="B1195" s="249" t="s">
        <v>1117</v>
      </c>
      <c r="C1195" s="250">
        <v>0</v>
      </c>
      <c r="D1195" s="251">
        <v>0</v>
      </c>
      <c r="E1195" s="252" t="str">
        <f t="shared" si="58"/>
        <v/>
      </c>
      <c r="F1195" s="58" t="str">
        <f t="shared" si="59"/>
        <v>否</v>
      </c>
      <c r="G1195" s="186" t="str">
        <f t="shared" si="60"/>
        <v>项</v>
      </c>
    </row>
    <row r="1196" ht="36" customHeight="1" spans="1:7">
      <c r="A1196" s="248" t="s">
        <v>2779</v>
      </c>
      <c r="B1196" s="249" t="s">
        <v>1118</v>
      </c>
      <c r="C1196" s="250">
        <f>SUM(C1197:C1199)</f>
        <v>0</v>
      </c>
      <c r="D1196" s="251">
        <f>SUM(D1197:D1199)</f>
        <v>0</v>
      </c>
      <c r="E1196" s="252" t="str">
        <f t="shared" si="58"/>
        <v/>
      </c>
      <c r="F1196" s="58" t="str">
        <f t="shared" si="59"/>
        <v>否</v>
      </c>
      <c r="G1196" s="186" t="str">
        <f t="shared" si="60"/>
        <v>款</v>
      </c>
    </row>
    <row r="1197" ht="36" customHeight="1" spans="1:7">
      <c r="A1197" s="248" t="s">
        <v>2780</v>
      </c>
      <c r="B1197" s="249" t="s">
        <v>1119</v>
      </c>
      <c r="C1197" s="250">
        <v>0</v>
      </c>
      <c r="D1197" s="251">
        <v>0</v>
      </c>
      <c r="E1197" s="252" t="str">
        <f t="shared" si="58"/>
        <v/>
      </c>
      <c r="F1197" s="58" t="str">
        <f t="shared" si="59"/>
        <v>否</v>
      </c>
      <c r="G1197" s="186" t="str">
        <f t="shared" si="60"/>
        <v>项</v>
      </c>
    </row>
    <row r="1198" ht="36" customHeight="1" spans="1:7">
      <c r="A1198" s="248" t="s">
        <v>2781</v>
      </c>
      <c r="B1198" s="249" t="s">
        <v>1120</v>
      </c>
      <c r="C1198" s="250">
        <v>0</v>
      </c>
      <c r="D1198" s="251">
        <v>0</v>
      </c>
      <c r="E1198" s="252" t="str">
        <f t="shared" si="58"/>
        <v/>
      </c>
      <c r="F1198" s="58" t="str">
        <f t="shared" si="59"/>
        <v>否</v>
      </c>
      <c r="G1198" s="186" t="str">
        <f t="shared" si="60"/>
        <v>项</v>
      </c>
    </row>
    <row r="1199" ht="36" customHeight="1" spans="1:7">
      <c r="A1199" s="248" t="s">
        <v>2782</v>
      </c>
      <c r="B1199" s="249" t="s">
        <v>1121</v>
      </c>
      <c r="C1199" s="250">
        <v>0</v>
      </c>
      <c r="D1199" s="251">
        <v>0</v>
      </c>
      <c r="E1199" s="252" t="str">
        <f t="shared" si="58"/>
        <v/>
      </c>
      <c r="F1199" s="58" t="str">
        <f t="shared" si="59"/>
        <v>否</v>
      </c>
      <c r="G1199" s="186" t="str">
        <f t="shared" si="60"/>
        <v>项</v>
      </c>
    </row>
    <row r="1200" ht="36" customHeight="1" spans="1:7">
      <c r="A1200" s="243" t="s">
        <v>155</v>
      </c>
      <c r="B1200" s="244" t="s">
        <v>156</v>
      </c>
      <c r="C1200" s="245">
        <f>SUM(C1201,C1219,C1233,C1239,C1245)</f>
        <v>99</v>
      </c>
      <c r="D1200" s="246">
        <f>SUM(D1201,D1219,D1233,D1239,D1245)</f>
        <v>99</v>
      </c>
      <c r="E1200" s="247">
        <f t="shared" si="58"/>
        <v>0</v>
      </c>
      <c r="F1200" s="58" t="str">
        <f t="shared" si="59"/>
        <v>是</v>
      </c>
      <c r="G1200" s="186" t="str">
        <f t="shared" si="60"/>
        <v>类</v>
      </c>
    </row>
    <row r="1201" ht="36" customHeight="1" spans="1:7">
      <c r="A1201" s="248" t="s">
        <v>2783</v>
      </c>
      <c r="B1201" s="249" t="s">
        <v>1122</v>
      </c>
      <c r="C1201" s="250">
        <f>SUM(C1202:C1218)</f>
        <v>99</v>
      </c>
      <c r="D1201" s="251">
        <f>SUM(D1202:D1218)</f>
        <v>99</v>
      </c>
      <c r="E1201" s="252">
        <f t="shared" si="58"/>
        <v>0</v>
      </c>
      <c r="F1201" s="58" t="str">
        <f t="shared" si="59"/>
        <v>是</v>
      </c>
      <c r="G1201" s="186" t="str">
        <f t="shared" si="60"/>
        <v>款</v>
      </c>
    </row>
    <row r="1202" ht="36" customHeight="1" spans="1:7">
      <c r="A1202" s="248" t="s">
        <v>2784</v>
      </c>
      <c r="B1202" s="249" t="s">
        <v>179</v>
      </c>
      <c r="C1202" s="250">
        <v>0</v>
      </c>
      <c r="D1202" s="251">
        <v>0</v>
      </c>
      <c r="E1202" s="252" t="str">
        <f t="shared" si="58"/>
        <v/>
      </c>
      <c r="F1202" s="58" t="str">
        <f t="shared" si="59"/>
        <v>否</v>
      </c>
      <c r="G1202" s="186" t="str">
        <f t="shared" si="60"/>
        <v>项</v>
      </c>
    </row>
    <row r="1203" ht="36" customHeight="1" spans="1:7">
      <c r="A1203" s="248" t="s">
        <v>2785</v>
      </c>
      <c r="B1203" s="249" t="s">
        <v>180</v>
      </c>
      <c r="C1203" s="250">
        <v>0</v>
      </c>
      <c r="D1203" s="251">
        <v>0</v>
      </c>
      <c r="E1203" s="252" t="str">
        <f t="shared" si="58"/>
        <v/>
      </c>
      <c r="F1203" s="58" t="str">
        <f t="shared" si="59"/>
        <v>否</v>
      </c>
      <c r="G1203" s="186" t="str">
        <f t="shared" si="60"/>
        <v>项</v>
      </c>
    </row>
    <row r="1204" ht="36" customHeight="1" spans="1:7">
      <c r="A1204" s="248" t="s">
        <v>2786</v>
      </c>
      <c r="B1204" s="249" t="s">
        <v>181</v>
      </c>
      <c r="C1204" s="250">
        <v>0</v>
      </c>
      <c r="D1204" s="251">
        <v>0</v>
      </c>
      <c r="E1204" s="252" t="str">
        <f t="shared" si="58"/>
        <v/>
      </c>
      <c r="F1204" s="58" t="str">
        <f t="shared" si="59"/>
        <v>否</v>
      </c>
      <c r="G1204" s="186" t="str">
        <f t="shared" si="60"/>
        <v>项</v>
      </c>
    </row>
    <row r="1205" ht="36" customHeight="1" spans="1:7">
      <c r="A1205" s="248" t="s">
        <v>2787</v>
      </c>
      <c r="B1205" s="249" t="s">
        <v>2788</v>
      </c>
      <c r="C1205" s="250">
        <v>0</v>
      </c>
      <c r="D1205" s="251">
        <v>0</v>
      </c>
      <c r="E1205" s="252" t="str">
        <f t="shared" si="58"/>
        <v/>
      </c>
      <c r="F1205" s="58" t="str">
        <f t="shared" si="59"/>
        <v>否</v>
      </c>
      <c r="G1205" s="186" t="str">
        <f t="shared" si="60"/>
        <v>项</v>
      </c>
    </row>
    <row r="1206" ht="36" customHeight="1" spans="1:7">
      <c r="A1206" s="248" t="s">
        <v>2789</v>
      </c>
      <c r="B1206" s="249" t="s">
        <v>2790</v>
      </c>
      <c r="C1206" s="250">
        <v>0</v>
      </c>
      <c r="D1206" s="251">
        <v>0</v>
      </c>
      <c r="E1206" s="252" t="str">
        <f t="shared" si="58"/>
        <v/>
      </c>
      <c r="F1206" s="58" t="str">
        <f t="shared" si="59"/>
        <v>否</v>
      </c>
      <c r="G1206" s="186" t="str">
        <f t="shared" si="60"/>
        <v>项</v>
      </c>
    </row>
    <row r="1207" ht="36" customHeight="1" spans="1:7">
      <c r="A1207" s="248" t="s">
        <v>2791</v>
      </c>
      <c r="B1207" s="249" t="s">
        <v>197</v>
      </c>
      <c r="C1207" s="250">
        <v>0</v>
      </c>
      <c r="D1207" s="251">
        <v>0</v>
      </c>
      <c r="E1207" s="252" t="str">
        <f t="shared" si="58"/>
        <v/>
      </c>
      <c r="F1207" s="58" t="str">
        <f t="shared" si="59"/>
        <v>否</v>
      </c>
      <c r="G1207" s="186" t="str">
        <f t="shared" si="60"/>
        <v>项</v>
      </c>
    </row>
    <row r="1208" ht="36" customHeight="1" spans="1:7">
      <c r="A1208" s="248" t="s">
        <v>2792</v>
      </c>
      <c r="B1208" s="249" t="s">
        <v>1126</v>
      </c>
      <c r="C1208" s="250">
        <v>0</v>
      </c>
      <c r="D1208" s="251">
        <v>0</v>
      </c>
      <c r="E1208" s="252" t="str">
        <f t="shared" si="58"/>
        <v/>
      </c>
      <c r="F1208" s="58" t="str">
        <f t="shared" si="59"/>
        <v>否</v>
      </c>
      <c r="G1208" s="186" t="str">
        <f t="shared" si="60"/>
        <v>项</v>
      </c>
    </row>
    <row r="1209" ht="36" customHeight="1" spans="1:7">
      <c r="A1209" s="248" t="s">
        <v>2793</v>
      </c>
      <c r="B1209" s="249" t="s">
        <v>1127</v>
      </c>
      <c r="C1209" s="253">
        <v>2</v>
      </c>
      <c r="D1209" s="254">
        <v>2</v>
      </c>
      <c r="E1209" s="252">
        <f t="shared" si="58"/>
        <v>0</v>
      </c>
      <c r="F1209" s="58" t="str">
        <f t="shared" si="59"/>
        <v>是</v>
      </c>
      <c r="G1209" s="186" t="str">
        <f t="shared" si="60"/>
        <v>项</v>
      </c>
    </row>
    <row r="1210" ht="36" customHeight="1" spans="1:7">
      <c r="A1210" s="248" t="s">
        <v>2794</v>
      </c>
      <c r="B1210" s="249" t="s">
        <v>1128</v>
      </c>
      <c r="C1210" s="177"/>
      <c r="D1210" s="254">
        <v>0</v>
      </c>
      <c r="E1210" s="252" t="str">
        <f t="shared" si="58"/>
        <v/>
      </c>
      <c r="F1210" s="58" t="str">
        <f t="shared" si="59"/>
        <v>否</v>
      </c>
      <c r="G1210" s="186" t="str">
        <f t="shared" si="60"/>
        <v>项</v>
      </c>
    </row>
    <row r="1211" ht="36" customHeight="1" spans="1:7">
      <c r="A1211" s="248" t="s">
        <v>2795</v>
      </c>
      <c r="B1211" s="249" t="s">
        <v>1129</v>
      </c>
      <c r="C1211" s="177"/>
      <c r="D1211" s="254">
        <v>0</v>
      </c>
      <c r="E1211" s="252" t="str">
        <f t="shared" si="58"/>
        <v/>
      </c>
      <c r="F1211" s="58" t="str">
        <f t="shared" si="59"/>
        <v>否</v>
      </c>
      <c r="G1211" s="186" t="str">
        <f t="shared" si="60"/>
        <v>项</v>
      </c>
    </row>
    <row r="1212" ht="36" customHeight="1" spans="1:7">
      <c r="A1212" s="248" t="s">
        <v>2796</v>
      </c>
      <c r="B1212" s="249" t="s">
        <v>1130</v>
      </c>
      <c r="C1212" s="253">
        <v>97</v>
      </c>
      <c r="D1212" s="254">
        <v>97</v>
      </c>
      <c r="E1212" s="252">
        <f t="shared" si="58"/>
        <v>0</v>
      </c>
      <c r="F1212" s="58" t="str">
        <f t="shared" si="59"/>
        <v>是</v>
      </c>
      <c r="G1212" s="186" t="str">
        <f t="shared" si="60"/>
        <v>项</v>
      </c>
    </row>
    <row r="1213" ht="36" customHeight="1" spans="1:7">
      <c r="A1213" s="248" t="s">
        <v>2797</v>
      </c>
      <c r="B1213" s="249" t="s">
        <v>1131</v>
      </c>
      <c r="C1213" s="250">
        <v>0</v>
      </c>
      <c r="D1213" s="251">
        <v>0</v>
      </c>
      <c r="E1213" s="252" t="str">
        <f t="shared" si="58"/>
        <v/>
      </c>
      <c r="F1213" s="58" t="str">
        <f t="shared" si="59"/>
        <v>否</v>
      </c>
      <c r="G1213" s="186" t="str">
        <f t="shared" si="60"/>
        <v>项</v>
      </c>
    </row>
    <row r="1214" ht="36" customHeight="1" spans="1:7">
      <c r="A1214" s="256">
        <v>2220119</v>
      </c>
      <c r="B1214" s="263" t="s">
        <v>2798</v>
      </c>
      <c r="C1214" s="250">
        <v>0</v>
      </c>
      <c r="D1214" s="251">
        <v>0</v>
      </c>
      <c r="E1214" s="252" t="str">
        <f t="shared" si="58"/>
        <v/>
      </c>
      <c r="F1214" s="58" t="str">
        <f t="shared" si="59"/>
        <v>否</v>
      </c>
      <c r="G1214" s="186" t="str">
        <f t="shared" si="60"/>
        <v>项</v>
      </c>
    </row>
    <row r="1215" ht="36" customHeight="1" spans="1:7">
      <c r="A1215" s="256">
        <v>2220120</v>
      </c>
      <c r="B1215" s="263" t="s">
        <v>2799</v>
      </c>
      <c r="C1215" s="250">
        <v>0</v>
      </c>
      <c r="D1215" s="251">
        <v>0</v>
      </c>
      <c r="E1215" s="252" t="str">
        <f t="shared" si="58"/>
        <v/>
      </c>
      <c r="F1215" s="58" t="str">
        <f t="shared" si="59"/>
        <v>否</v>
      </c>
      <c r="G1215" s="186" t="str">
        <f t="shared" si="60"/>
        <v>项</v>
      </c>
    </row>
    <row r="1216" ht="36" customHeight="1" spans="1:7">
      <c r="A1216" s="256">
        <v>2220121</v>
      </c>
      <c r="B1216" s="263" t="s">
        <v>2800</v>
      </c>
      <c r="C1216" s="250">
        <v>0</v>
      </c>
      <c r="D1216" s="251">
        <v>0</v>
      </c>
      <c r="E1216" s="252" t="str">
        <f t="shared" si="58"/>
        <v/>
      </c>
      <c r="F1216" s="58" t="str">
        <f t="shared" si="59"/>
        <v>否</v>
      </c>
      <c r="G1216" s="186" t="str">
        <f t="shared" si="60"/>
        <v>项</v>
      </c>
    </row>
    <row r="1217" ht="36" customHeight="1" spans="1:7">
      <c r="A1217" s="248" t="s">
        <v>2801</v>
      </c>
      <c r="B1217" s="249" t="s">
        <v>188</v>
      </c>
      <c r="C1217" s="250">
        <v>0</v>
      </c>
      <c r="D1217" s="251">
        <v>0</v>
      </c>
      <c r="E1217" s="252" t="str">
        <f t="shared" si="58"/>
        <v/>
      </c>
      <c r="F1217" s="58" t="str">
        <f t="shared" si="59"/>
        <v>否</v>
      </c>
      <c r="G1217" s="186" t="str">
        <f t="shared" si="60"/>
        <v>项</v>
      </c>
    </row>
    <row r="1218" ht="36" customHeight="1" spans="1:7">
      <c r="A1218" s="248" t="s">
        <v>2802</v>
      </c>
      <c r="B1218" s="249" t="s">
        <v>1132</v>
      </c>
      <c r="C1218" s="250">
        <v>0</v>
      </c>
      <c r="D1218" s="251">
        <v>0</v>
      </c>
      <c r="E1218" s="252" t="str">
        <f t="shared" si="58"/>
        <v/>
      </c>
      <c r="F1218" s="58" t="str">
        <f t="shared" si="59"/>
        <v>否</v>
      </c>
      <c r="G1218" s="186" t="str">
        <f t="shared" si="60"/>
        <v>项</v>
      </c>
    </row>
    <row r="1219" ht="36" customHeight="1" spans="1:7">
      <c r="A1219" s="248" t="s">
        <v>2803</v>
      </c>
      <c r="B1219" s="249" t="s">
        <v>1133</v>
      </c>
      <c r="C1219" s="250">
        <f>SUM(C1220:C1232)</f>
        <v>0</v>
      </c>
      <c r="D1219" s="251">
        <f>SUM(D1220:D1232)</f>
        <v>0</v>
      </c>
      <c r="E1219" s="252" t="str">
        <f t="shared" si="58"/>
        <v/>
      </c>
      <c r="F1219" s="58" t="str">
        <f t="shared" si="59"/>
        <v>否</v>
      </c>
      <c r="G1219" s="186" t="str">
        <f t="shared" si="60"/>
        <v>款</v>
      </c>
    </row>
    <row r="1220" ht="36" customHeight="1" spans="1:7">
      <c r="A1220" s="248" t="s">
        <v>2804</v>
      </c>
      <c r="B1220" s="249" t="s">
        <v>179</v>
      </c>
      <c r="C1220" s="250">
        <v>0</v>
      </c>
      <c r="D1220" s="251">
        <v>0</v>
      </c>
      <c r="E1220" s="252" t="str">
        <f t="shared" ref="E1220:E1283" si="61">IF(C1220&lt;&gt;0,D1220/C1220-1,"")</f>
        <v/>
      </c>
      <c r="F1220" s="58" t="str">
        <f t="shared" ref="F1220:F1283" si="62">IF(LEN(A1220)=3,"是",IF(B1220&lt;&gt;"",IF(SUM(C1220:D1220)&lt;&gt;0,"是","否"),"是"))</f>
        <v>否</v>
      </c>
      <c r="G1220" s="186" t="str">
        <f t="shared" ref="G1220:G1283" si="63">IF(LEN(A1220)=3,"类",IF(LEN(A1220)=5,"款","项"))</f>
        <v>项</v>
      </c>
    </row>
    <row r="1221" ht="36" customHeight="1" spans="1:7">
      <c r="A1221" s="248" t="s">
        <v>2805</v>
      </c>
      <c r="B1221" s="249" t="s">
        <v>180</v>
      </c>
      <c r="C1221" s="250">
        <v>0</v>
      </c>
      <c r="D1221" s="251">
        <v>0</v>
      </c>
      <c r="E1221" s="252" t="str">
        <f t="shared" si="61"/>
        <v/>
      </c>
      <c r="F1221" s="58" t="str">
        <f t="shared" si="62"/>
        <v>否</v>
      </c>
      <c r="G1221" s="186" t="str">
        <f t="shared" si="63"/>
        <v>项</v>
      </c>
    </row>
    <row r="1222" ht="36" customHeight="1" spans="1:7">
      <c r="A1222" s="248" t="s">
        <v>2806</v>
      </c>
      <c r="B1222" s="249" t="s">
        <v>181</v>
      </c>
      <c r="C1222" s="250">
        <v>0</v>
      </c>
      <c r="D1222" s="251">
        <v>0</v>
      </c>
      <c r="E1222" s="252" t="str">
        <f t="shared" si="61"/>
        <v/>
      </c>
      <c r="F1222" s="58" t="str">
        <f t="shared" si="62"/>
        <v>否</v>
      </c>
      <c r="G1222" s="186" t="str">
        <f t="shared" si="63"/>
        <v>项</v>
      </c>
    </row>
    <row r="1223" ht="36" customHeight="1" spans="1:7">
      <c r="A1223" s="248" t="s">
        <v>2807</v>
      </c>
      <c r="B1223" s="249" t="s">
        <v>1134</v>
      </c>
      <c r="C1223" s="250">
        <v>0</v>
      </c>
      <c r="D1223" s="251">
        <v>0</v>
      </c>
      <c r="E1223" s="252" t="str">
        <f t="shared" si="61"/>
        <v/>
      </c>
      <c r="F1223" s="58" t="str">
        <f t="shared" si="62"/>
        <v>否</v>
      </c>
      <c r="G1223" s="186" t="str">
        <f t="shared" si="63"/>
        <v>项</v>
      </c>
    </row>
    <row r="1224" ht="36" customHeight="1" spans="1:7">
      <c r="A1224" s="248" t="s">
        <v>2808</v>
      </c>
      <c r="B1224" s="249" t="s">
        <v>1135</v>
      </c>
      <c r="C1224" s="250">
        <v>0</v>
      </c>
      <c r="D1224" s="251">
        <v>0</v>
      </c>
      <c r="E1224" s="252" t="str">
        <f t="shared" si="61"/>
        <v/>
      </c>
      <c r="F1224" s="58" t="str">
        <f t="shared" si="62"/>
        <v>否</v>
      </c>
      <c r="G1224" s="186" t="str">
        <f t="shared" si="63"/>
        <v>项</v>
      </c>
    </row>
    <row r="1225" ht="36" customHeight="1" spans="1:7">
      <c r="A1225" s="248" t="s">
        <v>2809</v>
      </c>
      <c r="B1225" s="249" t="s">
        <v>1136</v>
      </c>
      <c r="C1225" s="250">
        <v>0</v>
      </c>
      <c r="D1225" s="251">
        <v>0</v>
      </c>
      <c r="E1225" s="252" t="str">
        <f t="shared" si="61"/>
        <v/>
      </c>
      <c r="F1225" s="58" t="str">
        <f t="shared" si="62"/>
        <v>否</v>
      </c>
      <c r="G1225" s="186" t="str">
        <f t="shared" si="63"/>
        <v>项</v>
      </c>
    </row>
    <row r="1226" ht="36" customHeight="1" spans="1:7">
      <c r="A1226" s="248" t="s">
        <v>2810</v>
      </c>
      <c r="B1226" s="249" t="s">
        <v>1137</v>
      </c>
      <c r="C1226" s="250">
        <v>0</v>
      </c>
      <c r="D1226" s="251">
        <v>0</v>
      </c>
      <c r="E1226" s="252" t="str">
        <f t="shared" si="61"/>
        <v/>
      </c>
      <c r="F1226" s="58" t="str">
        <f t="shared" si="62"/>
        <v>否</v>
      </c>
      <c r="G1226" s="186" t="str">
        <f t="shared" si="63"/>
        <v>项</v>
      </c>
    </row>
    <row r="1227" ht="36" customHeight="1" spans="1:7">
      <c r="A1227" s="248" t="s">
        <v>2811</v>
      </c>
      <c r="B1227" s="249" t="s">
        <v>1138</v>
      </c>
      <c r="C1227" s="250">
        <v>0</v>
      </c>
      <c r="D1227" s="251">
        <v>0</v>
      </c>
      <c r="E1227" s="252" t="str">
        <f t="shared" si="61"/>
        <v/>
      </c>
      <c r="F1227" s="58" t="str">
        <f t="shared" si="62"/>
        <v>否</v>
      </c>
      <c r="G1227" s="186" t="str">
        <f t="shared" si="63"/>
        <v>项</v>
      </c>
    </row>
    <row r="1228" ht="36" customHeight="1" spans="1:7">
      <c r="A1228" s="248" t="s">
        <v>2812</v>
      </c>
      <c r="B1228" s="249" t="s">
        <v>1139</v>
      </c>
      <c r="C1228" s="250">
        <v>0</v>
      </c>
      <c r="D1228" s="251">
        <v>0</v>
      </c>
      <c r="E1228" s="252" t="str">
        <f t="shared" si="61"/>
        <v/>
      </c>
      <c r="F1228" s="58" t="str">
        <f t="shared" si="62"/>
        <v>否</v>
      </c>
      <c r="G1228" s="186" t="str">
        <f t="shared" si="63"/>
        <v>项</v>
      </c>
    </row>
    <row r="1229" ht="36" customHeight="1" spans="1:7">
      <c r="A1229" s="248" t="s">
        <v>2813</v>
      </c>
      <c r="B1229" s="249" t="s">
        <v>1140</v>
      </c>
      <c r="C1229" s="250">
        <v>0</v>
      </c>
      <c r="D1229" s="251">
        <v>0</v>
      </c>
      <c r="E1229" s="252" t="str">
        <f t="shared" si="61"/>
        <v/>
      </c>
      <c r="F1229" s="58" t="str">
        <f t="shared" si="62"/>
        <v>否</v>
      </c>
      <c r="G1229" s="186" t="str">
        <f t="shared" si="63"/>
        <v>项</v>
      </c>
    </row>
    <row r="1230" ht="36" customHeight="1" spans="1:7">
      <c r="A1230" s="248" t="s">
        <v>2814</v>
      </c>
      <c r="B1230" s="249" t="s">
        <v>1141</v>
      </c>
      <c r="C1230" s="250">
        <v>0</v>
      </c>
      <c r="D1230" s="251">
        <v>0</v>
      </c>
      <c r="E1230" s="252" t="str">
        <f t="shared" si="61"/>
        <v/>
      </c>
      <c r="F1230" s="58" t="str">
        <f t="shared" si="62"/>
        <v>否</v>
      </c>
      <c r="G1230" s="186" t="str">
        <f t="shared" si="63"/>
        <v>项</v>
      </c>
    </row>
    <row r="1231" ht="36" customHeight="1" spans="1:7">
      <c r="A1231" s="248" t="s">
        <v>2815</v>
      </c>
      <c r="B1231" s="249" t="s">
        <v>188</v>
      </c>
      <c r="C1231" s="250">
        <v>0</v>
      </c>
      <c r="D1231" s="251">
        <v>0</v>
      </c>
      <c r="E1231" s="252" t="str">
        <f t="shared" si="61"/>
        <v/>
      </c>
      <c r="F1231" s="58" t="str">
        <f t="shared" si="62"/>
        <v>否</v>
      </c>
      <c r="G1231" s="186" t="str">
        <f t="shared" si="63"/>
        <v>项</v>
      </c>
    </row>
    <row r="1232" ht="36" customHeight="1" spans="1:7">
      <c r="A1232" s="248" t="s">
        <v>2816</v>
      </c>
      <c r="B1232" s="249" t="s">
        <v>1142</v>
      </c>
      <c r="C1232" s="250">
        <v>0</v>
      </c>
      <c r="D1232" s="251">
        <v>0</v>
      </c>
      <c r="E1232" s="252" t="str">
        <f t="shared" si="61"/>
        <v/>
      </c>
      <c r="F1232" s="58" t="str">
        <f t="shared" si="62"/>
        <v>否</v>
      </c>
      <c r="G1232" s="186" t="str">
        <f t="shared" si="63"/>
        <v>项</v>
      </c>
    </row>
    <row r="1233" ht="36" customHeight="1" spans="1:7">
      <c r="A1233" s="248" t="s">
        <v>2817</v>
      </c>
      <c r="B1233" s="249" t="s">
        <v>1143</v>
      </c>
      <c r="C1233" s="250">
        <f>SUM(C1234:C1238)</f>
        <v>0</v>
      </c>
      <c r="D1233" s="251">
        <f>SUM(D1234:D1238)</f>
        <v>0</v>
      </c>
      <c r="E1233" s="252" t="str">
        <f t="shared" si="61"/>
        <v/>
      </c>
      <c r="F1233" s="58" t="str">
        <f t="shared" si="62"/>
        <v>否</v>
      </c>
      <c r="G1233" s="186" t="str">
        <f t="shared" si="63"/>
        <v>款</v>
      </c>
    </row>
    <row r="1234" ht="36" customHeight="1" spans="1:7">
      <c r="A1234" s="248" t="s">
        <v>2818</v>
      </c>
      <c r="B1234" s="249" t="s">
        <v>1144</v>
      </c>
      <c r="C1234" s="250">
        <v>0</v>
      </c>
      <c r="D1234" s="251">
        <v>0</v>
      </c>
      <c r="E1234" s="252" t="str">
        <f t="shared" si="61"/>
        <v/>
      </c>
      <c r="F1234" s="58" t="str">
        <f t="shared" si="62"/>
        <v>否</v>
      </c>
      <c r="G1234" s="186" t="str">
        <f t="shared" si="63"/>
        <v>项</v>
      </c>
    </row>
    <row r="1235" ht="36" customHeight="1" spans="1:7">
      <c r="A1235" s="248" t="s">
        <v>2819</v>
      </c>
      <c r="B1235" s="249" t="s">
        <v>1145</v>
      </c>
      <c r="C1235" s="250">
        <v>0</v>
      </c>
      <c r="D1235" s="251">
        <v>0</v>
      </c>
      <c r="E1235" s="252" t="str">
        <f t="shared" si="61"/>
        <v/>
      </c>
      <c r="F1235" s="58" t="str">
        <f t="shared" si="62"/>
        <v>否</v>
      </c>
      <c r="G1235" s="186" t="str">
        <f t="shared" si="63"/>
        <v>项</v>
      </c>
    </row>
    <row r="1236" ht="36" customHeight="1" spans="1:7">
      <c r="A1236" s="248" t="s">
        <v>2820</v>
      </c>
      <c r="B1236" s="249" t="s">
        <v>1146</v>
      </c>
      <c r="C1236" s="250">
        <v>0</v>
      </c>
      <c r="D1236" s="251">
        <v>0</v>
      </c>
      <c r="E1236" s="252" t="str">
        <f t="shared" si="61"/>
        <v/>
      </c>
      <c r="F1236" s="58" t="str">
        <f t="shared" si="62"/>
        <v>否</v>
      </c>
      <c r="G1236" s="186" t="str">
        <f t="shared" si="63"/>
        <v>项</v>
      </c>
    </row>
    <row r="1237" ht="36" customHeight="1" spans="1:7">
      <c r="A1237" s="256">
        <v>2220305</v>
      </c>
      <c r="B1237" s="263" t="s">
        <v>2821</v>
      </c>
      <c r="C1237" s="250">
        <v>0</v>
      </c>
      <c r="D1237" s="251">
        <v>0</v>
      </c>
      <c r="E1237" s="252" t="str">
        <f t="shared" si="61"/>
        <v/>
      </c>
      <c r="F1237" s="58" t="str">
        <f t="shared" si="62"/>
        <v>否</v>
      </c>
      <c r="G1237" s="186" t="str">
        <f t="shared" si="63"/>
        <v>项</v>
      </c>
    </row>
    <row r="1238" ht="36" customHeight="1" spans="1:7">
      <c r="A1238" s="248" t="s">
        <v>2822</v>
      </c>
      <c r="B1238" s="249" t="s">
        <v>1147</v>
      </c>
      <c r="C1238" s="250">
        <v>0</v>
      </c>
      <c r="D1238" s="251">
        <v>0</v>
      </c>
      <c r="E1238" s="252" t="str">
        <f t="shared" si="61"/>
        <v/>
      </c>
      <c r="F1238" s="58" t="str">
        <f t="shared" si="62"/>
        <v>否</v>
      </c>
      <c r="G1238" s="186" t="str">
        <f t="shared" si="63"/>
        <v>项</v>
      </c>
    </row>
    <row r="1239" ht="36" customHeight="1" spans="1:7">
      <c r="A1239" s="248" t="s">
        <v>2823</v>
      </c>
      <c r="B1239" s="249" t="s">
        <v>1148</v>
      </c>
      <c r="C1239" s="250">
        <f>SUM(C1240:C1244)</f>
        <v>0</v>
      </c>
      <c r="D1239" s="251">
        <f>SUM(D1240:D1244)</f>
        <v>0</v>
      </c>
      <c r="E1239" s="252" t="str">
        <f t="shared" si="61"/>
        <v/>
      </c>
      <c r="F1239" s="58" t="str">
        <f t="shared" si="62"/>
        <v>否</v>
      </c>
      <c r="G1239" s="186" t="str">
        <f t="shared" si="63"/>
        <v>款</v>
      </c>
    </row>
    <row r="1240" ht="36" customHeight="1" spans="1:7">
      <c r="A1240" s="248" t="s">
        <v>2824</v>
      </c>
      <c r="B1240" s="249" t="s">
        <v>1149</v>
      </c>
      <c r="C1240" s="250">
        <v>0</v>
      </c>
      <c r="D1240" s="251">
        <v>0</v>
      </c>
      <c r="E1240" s="252" t="str">
        <f t="shared" si="61"/>
        <v/>
      </c>
      <c r="F1240" s="58" t="str">
        <f t="shared" si="62"/>
        <v>否</v>
      </c>
      <c r="G1240" s="186" t="str">
        <f t="shared" si="63"/>
        <v>项</v>
      </c>
    </row>
    <row r="1241" ht="36" customHeight="1" spans="1:7">
      <c r="A1241" s="248" t="s">
        <v>2825</v>
      </c>
      <c r="B1241" s="249" t="s">
        <v>1150</v>
      </c>
      <c r="C1241" s="250">
        <v>0</v>
      </c>
      <c r="D1241" s="251">
        <v>0</v>
      </c>
      <c r="E1241" s="252" t="str">
        <f t="shared" si="61"/>
        <v/>
      </c>
      <c r="F1241" s="58" t="str">
        <f t="shared" si="62"/>
        <v>否</v>
      </c>
      <c r="G1241" s="186" t="str">
        <f t="shared" si="63"/>
        <v>项</v>
      </c>
    </row>
    <row r="1242" ht="36" customHeight="1" spans="1:7">
      <c r="A1242" s="248" t="s">
        <v>2826</v>
      </c>
      <c r="B1242" s="249" t="s">
        <v>2827</v>
      </c>
      <c r="C1242" s="250">
        <v>0</v>
      </c>
      <c r="D1242" s="251">
        <v>0</v>
      </c>
      <c r="E1242" s="252" t="str">
        <f t="shared" si="61"/>
        <v/>
      </c>
      <c r="F1242" s="58" t="str">
        <f t="shared" si="62"/>
        <v>否</v>
      </c>
      <c r="G1242" s="186" t="str">
        <f t="shared" si="63"/>
        <v>项</v>
      </c>
    </row>
    <row r="1243" ht="36" customHeight="1" spans="1:7">
      <c r="A1243" s="248" t="s">
        <v>2828</v>
      </c>
      <c r="B1243" s="249" t="s">
        <v>1152</v>
      </c>
      <c r="C1243" s="250">
        <v>0</v>
      </c>
      <c r="D1243" s="251">
        <v>0</v>
      </c>
      <c r="E1243" s="252" t="str">
        <f t="shared" si="61"/>
        <v/>
      </c>
      <c r="F1243" s="58" t="str">
        <f t="shared" si="62"/>
        <v>否</v>
      </c>
      <c r="G1243" s="186" t="str">
        <f t="shared" si="63"/>
        <v>项</v>
      </c>
    </row>
    <row r="1244" ht="36" customHeight="1" spans="1:7">
      <c r="A1244" s="248" t="s">
        <v>2829</v>
      </c>
      <c r="B1244" s="249" t="s">
        <v>1153</v>
      </c>
      <c r="C1244" s="250">
        <v>0</v>
      </c>
      <c r="D1244" s="251">
        <v>0</v>
      </c>
      <c r="E1244" s="252" t="str">
        <f t="shared" si="61"/>
        <v/>
      </c>
      <c r="F1244" s="58" t="str">
        <f t="shared" si="62"/>
        <v>否</v>
      </c>
      <c r="G1244" s="186" t="str">
        <f t="shared" si="63"/>
        <v>项</v>
      </c>
    </row>
    <row r="1245" ht="36" customHeight="1" spans="1:7">
      <c r="A1245" s="248" t="s">
        <v>2830</v>
      </c>
      <c r="B1245" s="249" t="s">
        <v>1154</v>
      </c>
      <c r="C1245" s="250">
        <f>SUM(C1246:C1257)</f>
        <v>0</v>
      </c>
      <c r="D1245" s="251">
        <f>SUM(D1246:D1257)</f>
        <v>0</v>
      </c>
      <c r="E1245" s="252" t="str">
        <f t="shared" si="61"/>
        <v/>
      </c>
      <c r="F1245" s="58" t="str">
        <f t="shared" si="62"/>
        <v>否</v>
      </c>
      <c r="G1245" s="186" t="str">
        <f t="shared" si="63"/>
        <v>款</v>
      </c>
    </row>
    <row r="1246" ht="36" customHeight="1" spans="1:7">
      <c r="A1246" s="248" t="s">
        <v>2831</v>
      </c>
      <c r="B1246" s="249" t="s">
        <v>1155</v>
      </c>
      <c r="C1246" s="250">
        <v>0</v>
      </c>
      <c r="D1246" s="251">
        <v>0</v>
      </c>
      <c r="E1246" s="252" t="str">
        <f t="shared" si="61"/>
        <v/>
      </c>
      <c r="F1246" s="58" t="str">
        <f t="shared" si="62"/>
        <v>否</v>
      </c>
      <c r="G1246" s="186" t="str">
        <f t="shared" si="63"/>
        <v>项</v>
      </c>
    </row>
    <row r="1247" ht="36" customHeight="1" spans="1:7">
      <c r="A1247" s="248" t="s">
        <v>2832</v>
      </c>
      <c r="B1247" s="249" t="s">
        <v>1156</v>
      </c>
      <c r="C1247" s="250">
        <v>0</v>
      </c>
      <c r="D1247" s="251">
        <v>0</v>
      </c>
      <c r="E1247" s="252" t="str">
        <f t="shared" si="61"/>
        <v/>
      </c>
      <c r="F1247" s="58" t="str">
        <f t="shared" si="62"/>
        <v>否</v>
      </c>
      <c r="G1247" s="186" t="str">
        <f t="shared" si="63"/>
        <v>项</v>
      </c>
    </row>
    <row r="1248" ht="36" customHeight="1" spans="1:7">
      <c r="A1248" s="248" t="s">
        <v>2833</v>
      </c>
      <c r="B1248" s="249" t="s">
        <v>1157</v>
      </c>
      <c r="C1248" s="250">
        <v>0</v>
      </c>
      <c r="D1248" s="251">
        <v>0</v>
      </c>
      <c r="E1248" s="252" t="str">
        <f t="shared" si="61"/>
        <v/>
      </c>
      <c r="F1248" s="58" t="str">
        <f t="shared" si="62"/>
        <v>否</v>
      </c>
      <c r="G1248" s="186" t="str">
        <f t="shared" si="63"/>
        <v>项</v>
      </c>
    </row>
    <row r="1249" ht="36" customHeight="1" spans="1:7">
      <c r="A1249" s="248" t="s">
        <v>2834</v>
      </c>
      <c r="B1249" s="249" t="s">
        <v>1158</v>
      </c>
      <c r="C1249" s="250">
        <v>0</v>
      </c>
      <c r="D1249" s="251">
        <v>0</v>
      </c>
      <c r="E1249" s="252" t="str">
        <f t="shared" si="61"/>
        <v/>
      </c>
      <c r="F1249" s="58" t="str">
        <f t="shared" si="62"/>
        <v>否</v>
      </c>
      <c r="G1249" s="186" t="str">
        <f t="shared" si="63"/>
        <v>项</v>
      </c>
    </row>
    <row r="1250" ht="36" customHeight="1" spans="1:7">
      <c r="A1250" s="248" t="s">
        <v>2835</v>
      </c>
      <c r="B1250" s="249" t="s">
        <v>1159</v>
      </c>
      <c r="C1250" s="250">
        <v>0</v>
      </c>
      <c r="D1250" s="251">
        <v>0</v>
      </c>
      <c r="E1250" s="252" t="str">
        <f t="shared" si="61"/>
        <v/>
      </c>
      <c r="F1250" s="58" t="str">
        <f t="shared" si="62"/>
        <v>否</v>
      </c>
      <c r="G1250" s="186" t="str">
        <f t="shared" si="63"/>
        <v>项</v>
      </c>
    </row>
    <row r="1251" ht="36" customHeight="1" spans="1:7">
      <c r="A1251" s="248" t="s">
        <v>2836</v>
      </c>
      <c r="B1251" s="249" t="s">
        <v>1160</v>
      </c>
      <c r="C1251" s="250">
        <v>0</v>
      </c>
      <c r="D1251" s="251">
        <v>0</v>
      </c>
      <c r="E1251" s="252" t="str">
        <f t="shared" si="61"/>
        <v/>
      </c>
      <c r="F1251" s="58" t="str">
        <f t="shared" si="62"/>
        <v>否</v>
      </c>
      <c r="G1251" s="186" t="str">
        <f t="shared" si="63"/>
        <v>项</v>
      </c>
    </row>
    <row r="1252" ht="36" customHeight="1" spans="1:7">
      <c r="A1252" s="248" t="s">
        <v>2837</v>
      </c>
      <c r="B1252" s="249" t="s">
        <v>1161</v>
      </c>
      <c r="C1252" s="250">
        <v>0</v>
      </c>
      <c r="D1252" s="251">
        <v>0</v>
      </c>
      <c r="E1252" s="252" t="str">
        <f t="shared" si="61"/>
        <v/>
      </c>
      <c r="F1252" s="58" t="str">
        <f t="shared" si="62"/>
        <v>否</v>
      </c>
      <c r="G1252" s="186" t="str">
        <f t="shared" si="63"/>
        <v>项</v>
      </c>
    </row>
    <row r="1253" ht="36" customHeight="1" spans="1:7">
      <c r="A1253" s="248" t="s">
        <v>2838</v>
      </c>
      <c r="B1253" s="249" t="s">
        <v>1162</v>
      </c>
      <c r="C1253" s="250">
        <v>0</v>
      </c>
      <c r="D1253" s="251">
        <v>0</v>
      </c>
      <c r="E1253" s="252" t="str">
        <f t="shared" si="61"/>
        <v/>
      </c>
      <c r="F1253" s="58" t="str">
        <f t="shared" si="62"/>
        <v>否</v>
      </c>
      <c r="G1253" s="186" t="str">
        <f t="shared" si="63"/>
        <v>项</v>
      </c>
    </row>
    <row r="1254" ht="36" customHeight="1" spans="1:7">
      <c r="A1254" s="248" t="s">
        <v>2839</v>
      </c>
      <c r="B1254" s="249" t="s">
        <v>1163</v>
      </c>
      <c r="C1254" s="250">
        <v>0</v>
      </c>
      <c r="D1254" s="251">
        <v>0</v>
      </c>
      <c r="E1254" s="252" t="str">
        <f t="shared" si="61"/>
        <v/>
      </c>
      <c r="F1254" s="58" t="str">
        <f t="shared" si="62"/>
        <v>否</v>
      </c>
      <c r="G1254" s="186" t="str">
        <f t="shared" si="63"/>
        <v>项</v>
      </c>
    </row>
    <row r="1255" ht="36" customHeight="1" spans="1:7">
      <c r="A1255" s="248" t="s">
        <v>2840</v>
      </c>
      <c r="B1255" s="249" t="s">
        <v>1164</v>
      </c>
      <c r="C1255" s="250">
        <v>0</v>
      </c>
      <c r="D1255" s="251">
        <v>0</v>
      </c>
      <c r="E1255" s="252" t="str">
        <f t="shared" si="61"/>
        <v/>
      </c>
      <c r="F1255" s="58" t="str">
        <f t="shared" si="62"/>
        <v>否</v>
      </c>
      <c r="G1255" s="186" t="str">
        <f t="shared" si="63"/>
        <v>项</v>
      </c>
    </row>
    <row r="1256" ht="36" customHeight="1" spans="1:7">
      <c r="A1256" s="257">
        <v>2220511</v>
      </c>
      <c r="B1256" s="249" t="s">
        <v>1165</v>
      </c>
      <c r="C1256" s="250">
        <v>0</v>
      </c>
      <c r="D1256" s="251">
        <v>0</v>
      </c>
      <c r="E1256" s="252" t="str">
        <f t="shared" si="61"/>
        <v/>
      </c>
      <c r="F1256" s="58" t="str">
        <f t="shared" si="62"/>
        <v>否</v>
      </c>
      <c r="G1256" s="186" t="str">
        <f t="shared" si="63"/>
        <v>项</v>
      </c>
    </row>
    <row r="1257" ht="36" customHeight="1" spans="1:7">
      <c r="A1257" s="248" t="s">
        <v>2841</v>
      </c>
      <c r="B1257" s="249" t="s">
        <v>1166</v>
      </c>
      <c r="C1257" s="250">
        <v>0</v>
      </c>
      <c r="D1257" s="251">
        <v>0</v>
      </c>
      <c r="E1257" s="252" t="str">
        <f t="shared" si="61"/>
        <v/>
      </c>
      <c r="F1257" s="58" t="str">
        <f t="shared" si="62"/>
        <v>否</v>
      </c>
      <c r="G1257" s="186" t="str">
        <f t="shared" si="63"/>
        <v>项</v>
      </c>
    </row>
    <row r="1258" ht="36" customHeight="1" spans="1:7">
      <c r="A1258" s="243" t="s">
        <v>157</v>
      </c>
      <c r="B1258" s="244" t="s">
        <v>158</v>
      </c>
      <c r="C1258" s="245">
        <f>SUM(C1259,C1271,C1277,C1283,C1291,C1304,C1308,C1314)</f>
        <v>2070</v>
      </c>
      <c r="D1258" s="246">
        <f>SUM(D1259,D1271,D1277,D1283,D1291,D1304,D1308,D1314)</f>
        <v>1937</v>
      </c>
      <c r="E1258" s="247">
        <f t="shared" si="61"/>
        <v>-0.0642512077294686</v>
      </c>
      <c r="F1258" s="58" t="str">
        <f t="shared" si="62"/>
        <v>是</v>
      </c>
      <c r="G1258" s="186" t="str">
        <f t="shared" si="63"/>
        <v>类</v>
      </c>
    </row>
    <row r="1259" ht="36" customHeight="1" spans="1:7">
      <c r="A1259" s="248" t="s">
        <v>2842</v>
      </c>
      <c r="B1259" s="249" t="s">
        <v>1167</v>
      </c>
      <c r="C1259" s="250">
        <f>SUM(C1260:C1270)</f>
        <v>320</v>
      </c>
      <c r="D1259" s="251">
        <f>SUM(D1260:D1270)</f>
        <v>466</v>
      </c>
      <c r="E1259" s="252">
        <f t="shared" si="61"/>
        <v>0.45625</v>
      </c>
      <c r="F1259" s="58" t="str">
        <f t="shared" si="62"/>
        <v>是</v>
      </c>
      <c r="G1259" s="186" t="str">
        <f t="shared" si="63"/>
        <v>款</v>
      </c>
    </row>
    <row r="1260" ht="36" customHeight="1" spans="1:7">
      <c r="A1260" s="248" t="s">
        <v>2843</v>
      </c>
      <c r="B1260" s="249" t="s">
        <v>179</v>
      </c>
      <c r="C1260" s="253">
        <v>249</v>
      </c>
      <c r="D1260" s="254">
        <v>422</v>
      </c>
      <c r="E1260" s="252">
        <f t="shared" si="61"/>
        <v>0.694779116465863</v>
      </c>
      <c r="F1260" s="58" t="str">
        <f t="shared" si="62"/>
        <v>是</v>
      </c>
      <c r="G1260" s="186" t="str">
        <f t="shared" si="63"/>
        <v>项</v>
      </c>
    </row>
    <row r="1261" ht="36" customHeight="1" spans="1:7">
      <c r="A1261" s="248" t="s">
        <v>2844</v>
      </c>
      <c r="B1261" s="249" t="s">
        <v>180</v>
      </c>
      <c r="C1261" s="253">
        <v>0</v>
      </c>
      <c r="D1261" s="254">
        <v>0</v>
      </c>
      <c r="E1261" s="252" t="str">
        <f t="shared" si="61"/>
        <v/>
      </c>
      <c r="F1261" s="58" t="str">
        <f t="shared" si="62"/>
        <v>否</v>
      </c>
      <c r="G1261" s="186" t="str">
        <f t="shared" si="63"/>
        <v>项</v>
      </c>
    </row>
    <row r="1262" ht="36" customHeight="1" spans="1:7">
      <c r="A1262" s="248" t="s">
        <v>2845</v>
      </c>
      <c r="B1262" s="249" t="s">
        <v>181</v>
      </c>
      <c r="C1262" s="253">
        <v>0</v>
      </c>
      <c r="D1262" s="254">
        <v>0</v>
      </c>
      <c r="E1262" s="252" t="str">
        <f t="shared" si="61"/>
        <v/>
      </c>
      <c r="F1262" s="58" t="str">
        <f t="shared" si="62"/>
        <v>否</v>
      </c>
      <c r="G1262" s="186" t="str">
        <f t="shared" si="63"/>
        <v>项</v>
      </c>
    </row>
    <row r="1263" ht="36" customHeight="1" spans="1:7">
      <c r="A1263" s="248" t="s">
        <v>2846</v>
      </c>
      <c r="B1263" s="249" t="s">
        <v>1168</v>
      </c>
      <c r="C1263" s="253">
        <v>10</v>
      </c>
      <c r="D1263" s="254">
        <v>0</v>
      </c>
      <c r="E1263" s="252">
        <f t="shared" si="61"/>
        <v>-1</v>
      </c>
      <c r="F1263" s="58" t="str">
        <f t="shared" si="62"/>
        <v>是</v>
      </c>
      <c r="G1263" s="186" t="str">
        <f t="shared" si="63"/>
        <v>项</v>
      </c>
    </row>
    <row r="1264" ht="36" customHeight="1" spans="1:7">
      <c r="A1264" s="248" t="s">
        <v>2847</v>
      </c>
      <c r="B1264" s="249" t="s">
        <v>1169</v>
      </c>
      <c r="C1264" s="250">
        <v>0</v>
      </c>
      <c r="D1264" s="254">
        <v>0</v>
      </c>
      <c r="E1264" s="252" t="str">
        <f t="shared" si="61"/>
        <v/>
      </c>
      <c r="F1264" s="58" t="str">
        <f t="shared" si="62"/>
        <v>否</v>
      </c>
      <c r="G1264" s="186" t="str">
        <f t="shared" si="63"/>
        <v>项</v>
      </c>
    </row>
    <row r="1265" ht="36" customHeight="1" spans="1:7">
      <c r="A1265" s="248" t="s">
        <v>2848</v>
      </c>
      <c r="B1265" s="249" t="s">
        <v>1170</v>
      </c>
      <c r="C1265" s="253">
        <v>34</v>
      </c>
      <c r="D1265" s="254">
        <v>34</v>
      </c>
      <c r="E1265" s="252">
        <f t="shared" si="61"/>
        <v>0</v>
      </c>
      <c r="F1265" s="58" t="str">
        <f t="shared" si="62"/>
        <v>是</v>
      </c>
      <c r="G1265" s="186" t="str">
        <f t="shared" si="63"/>
        <v>项</v>
      </c>
    </row>
    <row r="1266" ht="36" customHeight="1" spans="1:7">
      <c r="A1266" s="248" t="s">
        <v>2849</v>
      </c>
      <c r="B1266" s="249" t="s">
        <v>1171</v>
      </c>
      <c r="C1266" s="250">
        <v>0</v>
      </c>
      <c r="D1266" s="254">
        <v>0</v>
      </c>
      <c r="E1266" s="252" t="str">
        <f t="shared" si="61"/>
        <v/>
      </c>
      <c r="F1266" s="58" t="str">
        <f t="shared" si="62"/>
        <v>否</v>
      </c>
      <c r="G1266" s="186" t="str">
        <f t="shared" si="63"/>
        <v>项</v>
      </c>
    </row>
    <row r="1267" ht="36" customHeight="1" spans="1:7">
      <c r="A1267" s="248" t="s">
        <v>2850</v>
      </c>
      <c r="B1267" s="249" t="s">
        <v>1172</v>
      </c>
      <c r="C1267" s="250">
        <v>0</v>
      </c>
      <c r="D1267" s="254">
        <v>0</v>
      </c>
      <c r="E1267" s="252" t="str">
        <f t="shared" si="61"/>
        <v/>
      </c>
      <c r="F1267" s="58" t="str">
        <f t="shared" si="62"/>
        <v>否</v>
      </c>
      <c r="G1267" s="186" t="str">
        <f t="shared" si="63"/>
        <v>项</v>
      </c>
    </row>
    <row r="1268" ht="36" customHeight="1" spans="1:7">
      <c r="A1268" s="248" t="s">
        <v>2851</v>
      </c>
      <c r="B1268" s="249" t="s">
        <v>1173</v>
      </c>
      <c r="C1268" s="250">
        <v>0</v>
      </c>
      <c r="D1268" s="254">
        <v>0</v>
      </c>
      <c r="E1268" s="252" t="str">
        <f t="shared" si="61"/>
        <v/>
      </c>
      <c r="F1268" s="58" t="str">
        <f t="shared" si="62"/>
        <v>否</v>
      </c>
      <c r="G1268" s="186" t="str">
        <f t="shared" si="63"/>
        <v>项</v>
      </c>
    </row>
    <row r="1269" ht="36" customHeight="1" spans="1:7">
      <c r="A1269" s="248" t="s">
        <v>2852</v>
      </c>
      <c r="B1269" s="249" t="s">
        <v>188</v>
      </c>
      <c r="C1269" s="253">
        <v>17</v>
      </c>
      <c r="D1269" s="254">
        <v>10</v>
      </c>
      <c r="E1269" s="252">
        <f t="shared" si="61"/>
        <v>-0.411764705882353</v>
      </c>
      <c r="F1269" s="58" t="str">
        <f t="shared" si="62"/>
        <v>是</v>
      </c>
      <c r="G1269" s="186" t="str">
        <f t="shared" si="63"/>
        <v>项</v>
      </c>
    </row>
    <row r="1270" ht="36" customHeight="1" spans="1:7">
      <c r="A1270" s="248" t="s">
        <v>2853</v>
      </c>
      <c r="B1270" s="249" t="s">
        <v>1174</v>
      </c>
      <c r="C1270" s="253">
        <v>10</v>
      </c>
      <c r="D1270" s="254">
        <v>0</v>
      </c>
      <c r="E1270" s="252">
        <f t="shared" si="61"/>
        <v>-1</v>
      </c>
      <c r="F1270" s="58" t="str">
        <f t="shared" si="62"/>
        <v>是</v>
      </c>
      <c r="G1270" s="186" t="str">
        <f t="shared" si="63"/>
        <v>项</v>
      </c>
    </row>
    <row r="1271" ht="36" customHeight="1" spans="1:7">
      <c r="A1271" s="248" t="s">
        <v>2854</v>
      </c>
      <c r="B1271" s="249" t="s">
        <v>1175</v>
      </c>
      <c r="C1271" s="250">
        <f>SUM(C1272:C1276)</f>
        <v>400</v>
      </c>
      <c r="D1271" s="251">
        <f>SUM(D1272:D1276)</f>
        <v>400</v>
      </c>
      <c r="E1271" s="252">
        <f t="shared" si="61"/>
        <v>0</v>
      </c>
      <c r="F1271" s="58" t="str">
        <f t="shared" si="62"/>
        <v>是</v>
      </c>
      <c r="G1271" s="186" t="str">
        <f t="shared" si="63"/>
        <v>款</v>
      </c>
    </row>
    <row r="1272" ht="36" customHeight="1" spans="1:7">
      <c r="A1272" s="248" t="s">
        <v>2855</v>
      </c>
      <c r="B1272" s="249" t="s">
        <v>179</v>
      </c>
      <c r="C1272" s="253">
        <v>383</v>
      </c>
      <c r="D1272" s="254">
        <v>383</v>
      </c>
      <c r="E1272" s="252">
        <f t="shared" si="61"/>
        <v>0</v>
      </c>
      <c r="F1272" s="58" t="str">
        <f t="shared" si="62"/>
        <v>是</v>
      </c>
      <c r="G1272" s="186" t="str">
        <f t="shared" si="63"/>
        <v>项</v>
      </c>
    </row>
    <row r="1273" ht="36" customHeight="1" spans="1:7">
      <c r="A1273" s="248" t="s">
        <v>2856</v>
      </c>
      <c r="B1273" s="249" t="s">
        <v>180</v>
      </c>
      <c r="C1273" s="253">
        <v>0</v>
      </c>
      <c r="D1273" s="254">
        <v>0</v>
      </c>
      <c r="E1273" s="252" t="str">
        <f t="shared" si="61"/>
        <v/>
      </c>
      <c r="F1273" s="58" t="str">
        <f t="shared" si="62"/>
        <v>否</v>
      </c>
      <c r="G1273" s="186" t="str">
        <f t="shared" si="63"/>
        <v>项</v>
      </c>
    </row>
    <row r="1274" ht="36" customHeight="1" spans="1:7">
      <c r="A1274" s="248" t="s">
        <v>2857</v>
      </c>
      <c r="B1274" s="249" t="s">
        <v>181</v>
      </c>
      <c r="C1274" s="253">
        <v>0</v>
      </c>
      <c r="D1274" s="254">
        <v>0</v>
      </c>
      <c r="E1274" s="252" t="str">
        <f t="shared" si="61"/>
        <v/>
      </c>
      <c r="F1274" s="58" t="str">
        <f t="shared" si="62"/>
        <v>否</v>
      </c>
      <c r="G1274" s="186" t="str">
        <f t="shared" si="63"/>
        <v>项</v>
      </c>
    </row>
    <row r="1275" ht="36" customHeight="1" spans="1:7">
      <c r="A1275" s="248" t="s">
        <v>2858</v>
      </c>
      <c r="B1275" s="249" t="s">
        <v>1176</v>
      </c>
      <c r="C1275" s="253">
        <v>17</v>
      </c>
      <c r="D1275" s="254">
        <v>17</v>
      </c>
      <c r="E1275" s="252">
        <f t="shared" si="61"/>
        <v>0</v>
      </c>
      <c r="F1275" s="58" t="str">
        <f t="shared" si="62"/>
        <v>是</v>
      </c>
      <c r="G1275" s="186" t="str">
        <f t="shared" si="63"/>
        <v>项</v>
      </c>
    </row>
    <row r="1276" ht="36" customHeight="1" spans="1:7">
      <c r="A1276" s="248" t="s">
        <v>2859</v>
      </c>
      <c r="B1276" s="249" t="s">
        <v>1177</v>
      </c>
      <c r="C1276" s="250">
        <v>0</v>
      </c>
      <c r="D1276" s="254">
        <v>0</v>
      </c>
      <c r="E1276" s="252" t="str">
        <f t="shared" si="61"/>
        <v/>
      </c>
      <c r="F1276" s="58" t="str">
        <f t="shared" si="62"/>
        <v>否</v>
      </c>
      <c r="G1276" s="186" t="str">
        <f t="shared" si="63"/>
        <v>项</v>
      </c>
    </row>
    <row r="1277" ht="36" customHeight="1" spans="1:7">
      <c r="A1277" s="248" t="s">
        <v>2860</v>
      </c>
      <c r="B1277" s="249" t="s">
        <v>1178</v>
      </c>
      <c r="C1277" s="250">
        <f>SUM(C1278:C1282)</f>
        <v>0</v>
      </c>
      <c r="D1277" s="251">
        <f>SUM(D1278:D1282)</f>
        <v>0</v>
      </c>
      <c r="E1277" s="252" t="str">
        <f t="shared" si="61"/>
        <v/>
      </c>
      <c r="F1277" s="58" t="str">
        <f t="shared" si="62"/>
        <v>否</v>
      </c>
      <c r="G1277" s="186" t="str">
        <f t="shared" si="63"/>
        <v>款</v>
      </c>
    </row>
    <row r="1278" ht="36" customHeight="1" spans="1:7">
      <c r="A1278" s="248" t="s">
        <v>2861</v>
      </c>
      <c r="B1278" s="249" t="s">
        <v>179</v>
      </c>
      <c r="C1278" s="250">
        <v>0</v>
      </c>
      <c r="D1278" s="251">
        <v>0</v>
      </c>
      <c r="E1278" s="252" t="str">
        <f t="shared" si="61"/>
        <v/>
      </c>
      <c r="F1278" s="58" t="str">
        <f t="shared" si="62"/>
        <v>否</v>
      </c>
      <c r="G1278" s="186" t="str">
        <f t="shared" si="63"/>
        <v>项</v>
      </c>
    </row>
    <row r="1279" ht="36" customHeight="1" spans="1:7">
      <c r="A1279" s="248" t="s">
        <v>2862</v>
      </c>
      <c r="B1279" s="249" t="s">
        <v>180</v>
      </c>
      <c r="C1279" s="250">
        <v>0</v>
      </c>
      <c r="D1279" s="251">
        <v>0</v>
      </c>
      <c r="E1279" s="252" t="str">
        <f t="shared" si="61"/>
        <v/>
      </c>
      <c r="F1279" s="58" t="str">
        <f t="shared" si="62"/>
        <v>否</v>
      </c>
      <c r="G1279" s="186" t="str">
        <f t="shared" si="63"/>
        <v>项</v>
      </c>
    </row>
    <row r="1280" ht="36" customHeight="1" spans="1:7">
      <c r="A1280" s="248" t="s">
        <v>2863</v>
      </c>
      <c r="B1280" s="249" t="s">
        <v>181</v>
      </c>
      <c r="C1280" s="250">
        <v>0</v>
      </c>
      <c r="D1280" s="251">
        <v>0</v>
      </c>
      <c r="E1280" s="252" t="str">
        <f t="shared" si="61"/>
        <v/>
      </c>
      <c r="F1280" s="58" t="str">
        <f t="shared" si="62"/>
        <v>否</v>
      </c>
      <c r="G1280" s="186" t="str">
        <f t="shared" si="63"/>
        <v>项</v>
      </c>
    </row>
    <row r="1281" ht="36" customHeight="1" spans="1:7">
      <c r="A1281" s="248" t="s">
        <v>2864</v>
      </c>
      <c r="B1281" s="249" t="s">
        <v>1179</v>
      </c>
      <c r="C1281" s="250">
        <v>0</v>
      </c>
      <c r="D1281" s="251">
        <v>0</v>
      </c>
      <c r="E1281" s="252" t="str">
        <f t="shared" si="61"/>
        <v/>
      </c>
      <c r="F1281" s="58" t="str">
        <f t="shared" si="62"/>
        <v>否</v>
      </c>
      <c r="G1281" s="186" t="str">
        <f t="shared" si="63"/>
        <v>项</v>
      </c>
    </row>
    <row r="1282" ht="36" customHeight="1" spans="1:7">
      <c r="A1282" s="248" t="s">
        <v>2865</v>
      </c>
      <c r="B1282" s="249" t="s">
        <v>1180</v>
      </c>
      <c r="C1282" s="250">
        <v>0</v>
      </c>
      <c r="D1282" s="251">
        <v>0</v>
      </c>
      <c r="E1282" s="252" t="str">
        <f t="shared" si="61"/>
        <v/>
      </c>
      <c r="F1282" s="58" t="str">
        <f t="shared" si="62"/>
        <v>否</v>
      </c>
      <c r="G1282" s="186" t="str">
        <f t="shared" si="63"/>
        <v>项</v>
      </c>
    </row>
    <row r="1283" ht="36" customHeight="1" spans="1:7">
      <c r="A1283" s="248" t="s">
        <v>2866</v>
      </c>
      <c r="B1283" s="249" t="s">
        <v>1181</v>
      </c>
      <c r="C1283" s="250">
        <f>SUM(C1284:C1290)</f>
        <v>0</v>
      </c>
      <c r="D1283" s="251">
        <f>SUM(D1284:D1290)</f>
        <v>2</v>
      </c>
      <c r="E1283" s="252" t="str">
        <f t="shared" si="61"/>
        <v/>
      </c>
      <c r="F1283" s="58" t="str">
        <f t="shared" si="62"/>
        <v>是</v>
      </c>
      <c r="G1283" s="186" t="str">
        <f t="shared" si="63"/>
        <v>款</v>
      </c>
    </row>
    <row r="1284" ht="36" customHeight="1" spans="1:7">
      <c r="A1284" s="248" t="s">
        <v>2867</v>
      </c>
      <c r="B1284" s="249" t="s">
        <v>179</v>
      </c>
      <c r="C1284" s="250">
        <v>0</v>
      </c>
      <c r="D1284" s="251">
        <v>0</v>
      </c>
      <c r="E1284" s="252" t="str">
        <f t="shared" ref="E1284:E1327" si="64">IF(C1284&lt;&gt;0,D1284/C1284-1,"")</f>
        <v/>
      </c>
      <c r="F1284" s="58" t="str">
        <f t="shared" ref="F1284:F1329" si="65">IF(LEN(A1284)=3,"是",IF(B1284&lt;&gt;"",IF(SUM(C1284:D1284)&lt;&gt;0,"是","否"),"是"))</f>
        <v>否</v>
      </c>
      <c r="G1284" s="186" t="str">
        <f t="shared" ref="G1284:G1327" si="66">IF(LEN(A1284)=3,"类",IF(LEN(A1284)=5,"款","项"))</f>
        <v>项</v>
      </c>
    </row>
    <row r="1285" ht="36" customHeight="1" spans="1:7">
      <c r="A1285" s="248" t="s">
        <v>2868</v>
      </c>
      <c r="B1285" s="249" t="s">
        <v>180</v>
      </c>
      <c r="C1285" s="250">
        <v>0</v>
      </c>
      <c r="D1285" s="251">
        <v>0</v>
      </c>
      <c r="E1285" s="252" t="str">
        <f t="shared" si="64"/>
        <v/>
      </c>
      <c r="F1285" s="58" t="str">
        <f t="shared" si="65"/>
        <v>否</v>
      </c>
      <c r="G1285" s="186" t="str">
        <f t="shared" si="66"/>
        <v>项</v>
      </c>
    </row>
    <row r="1286" ht="36" customHeight="1" spans="1:7">
      <c r="A1286" s="248" t="s">
        <v>2869</v>
      </c>
      <c r="B1286" s="249" t="s">
        <v>181</v>
      </c>
      <c r="C1286" s="250">
        <v>0</v>
      </c>
      <c r="D1286" s="251">
        <v>0</v>
      </c>
      <c r="E1286" s="252" t="str">
        <f t="shared" si="64"/>
        <v/>
      </c>
      <c r="F1286" s="58" t="str">
        <f t="shared" si="65"/>
        <v>否</v>
      </c>
      <c r="G1286" s="186" t="str">
        <f t="shared" si="66"/>
        <v>项</v>
      </c>
    </row>
    <row r="1287" ht="36" customHeight="1" spans="1:7">
      <c r="A1287" s="248" t="s">
        <v>2870</v>
      </c>
      <c r="B1287" s="249" t="s">
        <v>1182</v>
      </c>
      <c r="C1287" s="250">
        <v>0</v>
      </c>
      <c r="D1287" s="251">
        <v>0</v>
      </c>
      <c r="E1287" s="252" t="str">
        <f t="shared" si="64"/>
        <v/>
      </c>
      <c r="F1287" s="58" t="str">
        <f t="shared" si="65"/>
        <v>否</v>
      </c>
      <c r="G1287" s="186" t="str">
        <f t="shared" si="66"/>
        <v>项</v>
      </c>
    </row>
    <row r="1288" ht="36" customHeight="1" spans="1:7">
      <c r="A1288" s="248" t="s">
        <v>2871</v>
      </c>
      <c r="B1288" s="249" t="s">
        <v>1183</v>
      </c>
      <c r="C1288" s="250">
        <v>0</v>
      </c>
      <c r="D1288" s="251">
        <v>0</v>
      </c>
      <c r="E1288" s="252" t="str">
        <f t="shared" si="64"/>
        <v/>
      </c>
      <c r="F1288" s="58" t="str">
        <f t="shared" si="65"/>
        <v>否</v>
      </c>
      <c r="G1288" s="186" t="str">
        <f t="shared" si="66"/>
        <v>项</v>
      </c>
    </row>
    <row r="1289" ht="36" customHeight="1" spans="1:7">
      <c r="A1289" s="248" t="s">
        <v>2872</v>
      </c>
      <c r="B1289" s="249" t="s">
        <v>188</v>
      </c>
      <c r="C1289" s="250">
        <v>0</v>
      </c>
      <c r="D1289" s="254">
        <v>2</v>
      </c>
      <c r="E1289" s="252" t="str">
        <f t="shared" si="64"/>
        <v/>
      </c>
      <c r="F1289" s="58" t="str">
        <f t="shared" si="65"/>
        <v>是</v>
      </c>
      <c r="G1289" s="186" t="str">
        <f t="shared" si="66"/>
        <v>项</v>
      </c>
    </row>
    <row r="1290" ht="36" customHeight="1" spans="1:7">
      <c r="A1290" s="248" t="s">
        <v>2873</v>
      </c>
      <c r="B1290" s="249" t="s">
        <v>1184</v>
      </c>
      <c r="C1290" s="250">
        <v>0</v>
      </c>
      <c r="D1290" s="251">
        <v>0</v>
      </c>
      <c r="E1290" s="252" t="str">
        <f t="shared" si="64"/>
        <v/>
      </c>
      <c r="F1290" s="58" t="str">
        <f t="shared" si="65"/>
        <v>否</v>
      </c>
      <c r="G1290" s="186" t="str">
        <f t="shared" si="66"/>
        <v>项</v>
      </c>
    </row>
    <row r="1291" ht="36" customHeight="1" spans="1:7">
      <c r="A1291" s="248" t="s">
        <v>2874</v>
      </c>
      <c r="B1291" s="249" t="s">
        <v>1185</v>
      </c>
      <c r="C1291" s="250">
        <f>SUM(C1292:C1303)</f>
        <v>80</v>
      </c>
      <c r="D1291" s="251">
        <f>SUM(D1292:D1303)</f>
        <v>58</v>
      </c>
      <c r="E1291" s="252">
        <f t="shared" si="64"/>
        <v>-0.275</v>
      </c>
      <c r="F1291" s="58" t="str">
        <f t="shared" si="65"/>
        <v>是</v>
      </c>
      <c r="G1291" s="186" t="str">
        <f t="shared" si="66"/>
        <v>款</v>
      </c>
    </row>
    <row r="1292" ht="36" customHeight="1" spans="1:7">
      <c r="A1292" s="248" t="s">
        <v>2875</v>
      </c>
      <c r="B1292" s="249" t="s">
        <v>179</v>
      </c>
      <c r="C1292" s="250">
        <v>0</v>
      </c>
      <c r="D1292" s="254">
        <v>11</v>
      </c>
      <c r="E1292" s="252" t="str">
        <f t="shared" si="64"/>
        <v/>
      </c>
      <c r="F1292" s="58" t="str">
        <f t="shared" si="65"/>
        <v>是</v>
      </c>
      <c r="G1292" s="186" t="str">
        <f t="shared" si="66"/>
        <v>项</v>
      </c>
    </row>
    <row r="1293" ht="36" customHeight="1" spans="1:7">
      <c r="A1293" s="248" t="s">
        <v>2876</v>
      </c>
      <c r="B1293" s="249" t="s">
        <v>180</v>
      </c>
      <c r="C1293" s="250">
        <v>0</v>
      </c>
      <c r="D1293" s="254">
        <v>0</v>
      </c>
      <c r="E1293" s="252" t="str">
        <f t="shared" si="64"/>
        <v/>
      </c>
      <c r="F1293" s="58" t="str">
        <f t="shared" si="65"/>
        <v>否</v>
      </c>
      <c r="G1293" s="186" t="str">
        <f t="shared" si="66"/>
        <v>项</v>
      </c>
    </row>
    <row r="1294" ht="36" customHeight="1" spans="1:7">
      <c r="A1294" s="248" t="s">
        <v>2877</v>
      </c>
      <c r="B1294" s="249" t="s">
        <v>181</v>
      </c>
      <c r="C1294" s="250">
        <v>0</v>
      </c>
      <c r="D1294" s="254">
        <v>0</v>
      </c>
      <c r="E1294" s="252" t="str">
        <f t="shared" si="64"/>
        <v/>
      </c>
      <c r="F1294" s="58" t="str">
        <f t="shared" si="65"/>
        <v>否</v>
      </c>
      <c r="G1294" s="186" t="str">
        <f t="shared" si="66"/>
        <v>项</v>
      </c>
    </row>
    <row r="1295" ht="36" customHeight="1" spans="1:7">
      <c r="A1295" s="248" t="s">
        <v>2878</v>
      </c>
      <c r="B1295" s="249" t="s">
        <v>1186</v>
      </c>
      <c r="C1295" s="250">
        <v>0</v>
      </c>
      <c r="D1295" s="254">
        <v>0</v>
      </c>
      <c r="E1295" s="252" t="str">
        <f t="shared" si="64"/>
        <v/>
      </c>
      <c r="F1295" s="58" t="str">
        <f t="shared" si="65"/>
        <v>否</v>
      </c>
      <c r="G1295" s="186" t="str">
        <f t="shared" si="66"/>
        <v>项</v>
      </c>
    </row>
    <row r="1296" ht="36" customHeight="1" spans="1:7">
      <c r="A1296" s="248" t="s">
        <v>2879</v>
      </c>
      <c r="B1296" s="249" t="s">
        <v>1187</v>
      </c>
      <c r="C1296" s="250">
        <v>0</v>
      </c>
      <c r="D1296" s="254">
        <v>0</v>
      </c>
      <c r="E1296" s="252" t="str">
        <f t="shared" si="64"/>
        <v/>
      </c>
      <c r="F1296" s="58" t="str">
        <f t="shared" si="65"/>
        <v>否</v>
      </c>
      <c r="G1296" s="186" t="str">
        <f t="shared" si="66"/>
        <v>项</v>
      </c>
    </row>
    <row r="1297" ht="36" customHeight="1" spans="1:7">
      <c r="A1297" s="248" t="s">
        <v>2880</v>
      </c>
      <c r="B1297" s="249" t="s">
        <v>1188</v>
      </c>
      <c r="C1297" s="250">
        <v>0</v>
      </c>
      <c r="D1297" s="254">
        <v>0</v>
      </c>
      <c r="E1297" s="252" t="str">
        <f t="shared" si="64"/>
        <v/>
      </c>
      <c r="F1297" s="58" t="str">
        <f t="shared" si="65"/>
        <v>否</v>
      </c>
      <c r="G1297" s="186" t="str">
        <f t="shared" si="66"/>
        <v>项</v>
      </c>
    </row>
    <row r="1298" ht="36" customHeight="1" spans="1:7">
      <c r="A1298" s="248" t="s">
        <v>2881</v>
      </c>
      <c r="B1298" s="249" t="s">
        <v>1189</v>
      </c>
      <c r="C1298" s="253">
        <v>5</v>
      </c>
      <c r="D1298" s="254">
        <v>0</v>
      </c>
      <c r="E1298" s="252">
        <f t="shared" si="64"/>
        <v>-1</v>
      </c>
      <c r="F1298" s="58" t="str">
        <f t="shared" si="65"/>
        <v>是</v>
      </c>
      <c r="G1298" s="186" t="str">
        <f t="shared" si="66"/>
        <v>项</v>
      </c>
    </row>
    <row r="1299" ht="36" customHeight="1" spans="1:7">
      <c r="A1299" s="248" t="s">
        <v>2882</v>
      </c>
      <c r="B1299" s="249" t="s">
        <v>1190</v>
      </c>
      <c r="C1299" s="250">
        <v>0</v>
      </c>
      <c r="D1299" s="254">
        <v>0</v>
      </c>
      <c r="E1299" s="252" t="str">
        <f t="shared" si="64"/>
        <v/>
      </c>
      <c r="F1299" s="58" t="str">
        <f t="shared" si="65"/>
        <v>否</v>
      </c>
      <c r="G1299" s="186" t="str">
        <f t="shared" si="66"/>
        <v>项</v>
      </c>
    </row>
    <row r="1300" ht="36" customHeight="1" spans="1:7">
      <c r="A1300" s="248" t="s">
        <v>2883</v>
      </c>
      <c r="B1300" s="249" t="s">
        <v>1191</v>
      </c>
      <c r="C1300" s="250">
        <v>0</v>
      </c>
      <c r="D1300" s="254">
        <v>0</v>
      </c>
      <c r="E1300" s="252" t="str">
        <f t="shared" si="64"/>
        <v/>
      </c>
      <c r="F1300" s="58" t="str">
        <f t="shared" si="65"/>
        <v>否</v>
      </c>
      <c r="G1300" s="186" t="str">
        <f t="shared" si="66"/>
        <v>项</v>
      </c>
    </row>
    <row r="1301" ht="36" customHeight="1" spans="1:7">
      <c r="A1301" s="248" t="s">
        <v>2884</v>
      </c>
      <c r="B1301" s="249" t="s">
        <v>1192</v>
      </c>
      <c r="C1301" s="250">
        <v>0</v>
      </c>
      <c r="D1301" s="254">
        <v>0</v>
      </c>
      <c r="E1301" s="252" t="str">
        <f t="shared" si="64"/>
        <v/>
      </c>
      <c r="F1301" s="58" t="str">
        <f t="shared" si="65"/>
        <v>否</v>
      </c>
      <c r="G1301" s="186" t="str">
        <f t="shared" si="66"/>
        <v>项</v>
      </c>
    </row>
    <row r="1302" ht="36" customHeight="1" spans="1:7">
      <c r="A1302" s="248" t="s">
        <v>2885</v>
      </c>
      <c r="B1302" s="249" t="s">
        <v>1193</v>
      </c>
      <c r="C1302" s="253">
        <v>75</v>
      </c>
      <c r="D1302" s="254">
        <v>47</v>
      </c>
      <c r="E1302" s="252">
        <f t="shared" si="64"/>
        <v>-0.373333333333333</v>
      </c>
      <c r="F1302" s="58" t="str">
        <f t="shared" si="65"/>
        <v>是</v>
      </c>
      <c r="G1302" s="186" t="str">
        <f t="shared" si="66"/>
        <v>项</v>
      </c>
    </row>
    <row r="1303" ht="36" customHeight="1" spans="1:7">
      <c r="A1303" s="248" t="s">
        <v>2886</v>
      </c>
      <c r="B1303" s="249" t="s">
        <v>1194</v>
      </c>
      <c r="C1303" s="250">
        <v>0</v>
      </c>
      <c r="D1303" s="254">
        <v>0</v>
      </c>
      <c r="E1303" s="252" t="str">
        <f t="shared" si="64"/>
        <v/>
      </c>
      <c r="F1303" s="58" t="str">
        <f t="shared" si="65"/>
        <v>否</v>
      </c>
      <c r="G1303" s="186" t="str">
        <f t="shared" si="66"/>
        <v>项</v>
      </c>
    </row>
    <row r="1304" ht="36" customHeight="1" spans="1:7">
      <c r="A1304" s="248" t="s">
        <v>2887</v>
      </c>
      <c r="B1304" s="249" t="s">
        <v>1195</v>
      </c>
      <c r="C1304" s="250">
        <f>SUM(C1305:C1307)</f>
        <v>765</v>
      </c>
      <c r="D1304" s="251">
        <f>SUM(D1305:D1307)</f>
        <v>489</v>
      </c>
      <c r="E1304" s="252">
        <f t="shared" si="64"/>
        <v>-0.36078431372549</v>
      </c>
      <c r="F1304" s="58" t="str">
        <f t="shared" si="65"/>
        <v>是</v>
      </c>
      <c r="G1304" s="186" t="str">
        <f t="shared" si="66"/>
        <v>款</v>
      </c>
    </row>
    <row r="1305" ht="36" customHeight="1" spans="1:7">
      <c r="A1305" s="248" t="s">
        <v>2888</v>
      </c>
      <c r="B1305" s="249" t="s">
        <v>1196</v>
      </c>
      <c r="C1305" s="253">
        <v>502</v>
      </c>
      <c r="D1305" s="254">
        <v>410</v>
      </c>
      <c r="E1305" s="252">
        <f t="shared" si="64"/>
        <v>-0.183266932270916</v>
      </c>
      <c r="F1305" s="58" t="str">
        <f t="shared" si="65"/>
        <v>是</v>
      </c>
      <c r="G1305" s="186" t="str">
        <f t="shared" si="66"/>
        <v>项</v>
      </c>
    </row>
    <row r="1306" ht="36" customHeight="1" spans="1:7">
      <c r="A1306" s="248" t="s">
        <v>2889</v>
      </c>
      <c r="B1306" s="249" t="s">
        <v>1197</v>
      </c>
      <c r="C1306" s="253">
        <v>263</v>
      </c>
      <c r="D1306" s="254">
        <v>79</v>
      </c>
      <c r="E1306" s="252">
        <f t="shared" si="64"/>
        <v>-0.699619771863118</v>
      </c>
      <c r="F1306" s="58" t="str">
        <f t="shared" si="65"/>
        <v>是</v>
      </c>
      <c r="G1306" s="186" t="str">
        <f t="shared" si="66"/>
        <v>项</v>
      </c>
    </row>
    <row r="1307" ht="36" customHeight="1" spans="1:7">
      <c r="A1307" s="248" t="s">
        <v>2890</v>
      </c>
      <c r="B1307" s="249" t="s">
        <v>1198</v>
      </c>
      <c r="C1307" s="253">
        <v>0</v>
      </c>
      <c r="D1307" s="254">
        <v>0</v>
      </c>
      <c r="E1307" s="252" t="str">
        <f t="shared" si="64"/>
        <v/>
      </c>
      <c r="F1307" s="58" t="str">
        <f t="shared" si="65"/>
        <v>否</v>
      </c>
      <c r="G1307" s="186" t="str">
        <f t="shared" si="66"/>
        <v>项</v>
      </c>
    </row>
    <row r="1308" ht="36" customHeight="1" spans="1:7">
      <c r="A1308" s="248" t="s">
        <v>2891</v>
      </c>
      <c r="B1308" s="249" t="s">
        <v>1199</v>
      </c>
      <c r="C1308" s="250">
        <f>SUM(C1309:C1313)</f>
        <v>505</v>
      </c>
      <c r="D1308" s="251">
        <f>SUM(D1309:D1313)</f>
        <v>522</v>
      </c>
      <c r="E1308" s="252">
        <f t="shared" si="64"/>
        <v>0.0336633663366337</v>
      </c>
      <c r="F1308" s="58" t="str">
        <f t="shared" si="65"/>
        <v>是</v>
      </c>
      <c r="G1308" s="186" t="str">
        <f t="shared" si="66"/>
        <v>款</v>
      </c>
    </row>
    <row r="1309" ht="36" customHeight="1" spans="1:7">
      <c r="A1309" s="248" t="s">
        <v>2892</v>
      </c>
      <c r="B1309" s="249" t="s">
        <v>1200</v>
      </c>
      <c r="C1309" s="253">
        <v>440</v>
      </c>
      <c r="D1309" s="254">
        <v>457</v>
      </c>
      <c r="E1309" s="252">
        <f t="shared" si="64"/>
        <v>0.0386363636363636</v>
      </c>
      <c r="F1309" s="58" t="str">
        <f t="shared" si="65"/>
        <v>是</v>
      </c>
      <c r="G1309" s="186" t="str">
        <f t="shared" si="66"/>
        <v>项</v>
      </c>
    </row>
    <row r="1310" ht="36" customHeight="1" spans="1:7">
      <c r="A1310" s="248" t="s">
        <v>2893</v>
      </c>
      <c r="B1310" s="249" t="s">
        <v>1201</v>
      </c>
      <c r="C1310" s="253">
        <v>20</v>
      </c>
      <c r="D1310" s="254">
        <v>20</v>
      </c>
      <c r="E1310" s="252">
        <f t="shared" si="64"/>
        <v>0</v>
      </c>
      <c r="F1310" s="58" t="str">
        <f t="shared" si="65"/>
        <v>是</v>
      </c>
      <c r="G1310" s="186" t="str">
        <f t="shared" si="66"/>
        <v>项</v>
      </c>
    </row>
    <row r="1311" ht="36" customHeight="1" spans="1:7">
      <c r="A1311" s="248" t="s">
        <v>2894</v>
      </c>
      <c r="B1311" s="249" t="s">
        <v>1202</v>
      </c>
      <c r="C1311" s="253">
        <v>0</v>
      </c>
      <c r="D1311" s="254">
        <v>0</v>
      </c>
      <c r="E1311" s="252" t="str">
        <f t="shared" si="64"/>
        <v/>
      </c>
      <c r="F1311" s="58" t="str">
        <f t="shared" si="65"/>
        <v>否</v>
      </c>
      <c r="G1311" s="186" t="str">
        <f t="shared" si="66"/>
        <v>项</v>
      </c>
    </row>
    <row r="1312" ht="36" customHeight="1" spans="1:7">
      <c r="A1312" s="248" t="s">
        <v>2895</v>
      </c>
      <c r="B1312" s="249" t="s">
        <v>1203</v>
      </c>
      <c r="C1312" s="253">
        <v>0</v>
      </c>
      <c r="D1312" s="254">
        <v>0</v>
      </c>
      <c r="E1312" s="252" t="str">
        <f t="shared" si="64"/>
        <v/>
      </c>
      <c r="F1312" s="58" t="str">
        <f t="shared" si="65"/>
        <v>否</v>
      </c>
      <c r="G1312" s="186" t="str">
        <f t="shared" si="66"/>
        <v>项</v>
      </c>
    </row>
    <row r="1313" ht="36" customHeight="1" spans="1:7">
      <c r="A1313" s="248" t="s">
        <v>2896</v>
      </c>
      <c r="B1313" s="249" t="s">
        <v>2897</v>
      </c>
      <c r="C1313" s="253">
        <v>45</v>
      </c>
      <c r="D1313" s="254">
        <v>45</v>
      </c>
      <c r="E1313" s="252">
        <f t="shared" si="64"/>
        <v>0</v>
      </c>
      <c r="F1313" s="58" t="str">
        <f t="shared" si="65"/>
        <v>是</v>
      </c>
      <c r="G1313" s="186" t="str">
        <f t="shared" si="66"/>
        <v>项</v>
      </c>
    </row>
    <row r="1314" ht="36" customHeight="1" spans="1:7">
      <c r="A1314" s="248" t="s">
        <v>2898</v>
      </c>
      <c r="B1314" s="249" t="s">
        <v>1205</v>
      </c>
      <c r="C1314" s="250">
        <f>C1315</f>
        <v>0</v>
      </c>
      <c r="D1314" s="251">
        <f>D1315</f>
        <v>0</v>
      </c>
      <c r="E1314" s="252" t="str">
        <f t="shared" si="64"/>
        <v/>
      </c>
      <c r="F1314" s="58" t="str">
        <f t="shared" si="65"/>
        <v>否</v>
      </c>
      <c r="G1314" s="186" t="str">
        <f t="shared" si="66"/>
        <v>款</v>
      </c>
    </row>
    <row r="1315" ht="36" customHeight="1" spans="1:7">
      <c r="A1315" s="257" t="s">
        <v>2899</v>
      </c>
      <c r="B1315" s="249" t="s">
        <v>2900</v>
      </c>
      <c r="C1315" s="250">
        <v>0</v>
      </c>
      <c r="D1315" s="251">
        <v>0</v>
      </c>
      <c r="E1315" s="252" t="str">
        <f t="shared" si="64"/>
        <v/>
      </c>
      <c r="F1315" s="58" t="str">
        <f t="shared" si="65"/>
        <v>否</v>
      </c>
      <c r="G1315" s="186" t="str">
        <f t="shared" si="66"/>
        <v>项</v>
      </c>
    </row>
    <row r="1316" ht="36" customHeight="1" spans="1:7">
      <c r="A1316" s="243" t="s">
        <v>159</v>
      </c>
      <c r="B1316" s="244" t="s">
        <v>160</v>
      </c>
      <c r="C1316" s="245">
        <v>0</v>
      </c>
      <c r="D1316" s="246">
        <v>500</v>
      </c>
      <c r="E1316" s="247" t="str">
        <f t="shared" si="64"/>
        <v/>
      </c>
      <c r="F1316" s="58" t="str">
        <f t="shared" si="65"/>
        <v>是</v>
      </c>
      <c r="G1316" s="186" t="str">
        <f t="shared" si="66"/>
        <v>类</v>
      </c>
    </row>
    <row r="1317" ht="36" customHeight="1" spans="1:7">
      <c r="A1317" s="243" t="s">
        <v>161</v>
      </c>
      <c r="B1317" s="244" t="s">
        <v>162</v>
      </c>
      <c r="C1317" s="245">
        <f>C1318</f>
        <v>1224</v>
      </c>
      <c r="D1317" s="246">
        <f>D1318</f>
        <v>1157</v>
      </c>
      <c r="E1317" s="247">
        <f t="shared" si="64"/>
        <v>-0.0547385620915033</v>
      </c>
      <c r="F1317" s="58" t="str">
        <f t="shared" si="65"/>
        <v>是</v>
      </c>
      <c r="G1317" s="186" t="str">
        <f t="shared" si="66"/>
        <v>类</v>
      </c>
    </row>
    <row r="1318" ht="36" customHeight="1" spans="1:7">
      <c r="A1318" s="248" t="s">
        <v>2901</v>
      </c>
      <c r="B1318" s="249" t="s">
        <v>1206</v>
      </c>
      <c r="C1318" s="250">
        <f>SUM(C1319:C1322)</f>
        <v>1224</v>
      </c>
      <c r="D1318" s="251">
        <f>SUM(D1319:D1322)</f>
        <v>1157</v>
      </c>
      <c r="E1318" s="252">
        <f t="shared" si="64"/>
        <v>-0.0547385620915033</v>
      </c>
      <c r="F1318" s="58" t="str">
        <f t="shared" si="65"/>
        <v>是</v>
      </c>
      <c r="G1318" s="186" t="str">
        <f t="shared" si="66"/>
        <v>款</v>
      </c>
    </row>
    <row r="1319" ht="36" customHeight="1" spans="1:7">
      <c r="A1319" s="248" t="s">
        <v>2902</v>
      </c>
      <c r="B1319" s="249" t="s">
        <v>1207</v>
      </c>
      <c r="C1319" s="253">
        <v>1224</v>
      </c>
      <c r="D1319" s="251">
        <v>1157</v>
      </c>
      <c r="E1319" s="252">
        <f t="shared" si="64"/>
        <v>-0.0547385620915033</v>
      </c>
      <c r="F1319" s="58" t="str">
        <f t="shared" si="65"/>
        <v>是</v>
      </c>
      <c r="G1319" s="186" t="str">
        <f t="shared" si="66"/>
        <v>项</v>
      </c>
    </row>
    <row r="1320" ht="36" customHeight="1" spans="1:7">
      <c r="A1320" s="248" t="s">
        <v>2903</v>
      </c>
      <c r="B1320" s="249" t="s">
        <v>1208</v>
      </c>
      <c r="C1320" s="250">
        <v>0</v>
      </c>
      <c r="D1320" s="251">
        <v>0</v>
      </c>
      <c r="E1320" s="252" t="str">
        <f t="shared" si="64"/>
        <v/>
      </c>
      <c r="F1320" s="58" t="str">
        <f t="shared" si="65"/>
        <v>否</v>
      </c>
      <c r="G1320" s="186" t="str">
        <f t="shared" si="66"/>
        <v>项</v>
      </c>
    </row>
    <row r="1321" ht="36" customHeight="1" spans="1:7">
      <c r="A1321" s="248" t="s">
        <v>2904</v>
      </c>
      <c r="B1321" s="249" t="s">
        <v>1209</v>
      </c>
      <c r="C1321" s="250">
        <v>0</v>
      </c>
      <c r="D1321" s="251">
        <v>0</v>
      </c>
      <c r="E1321" s="252" t="str">
        <f t="shared" si="64"/>
        <v/>
      </c>
      <c r="F1321" s="58" t="str">
        <f t="shared" si="65"/>
        <v>否</v>
      </c>
      <c r="G1321" s="186" t="str">
        <f t="shared" si="66"/>
        <v>项</v>
      </c>
    </row>
    <row r="1322" ht="36" customHeight="1" spans="1:7">
      <c r="A1322" s="248">
        <v>2320399</v>
      </c>
      <c r="B1322" s="249" t="s">
        <v>1210</v>
      </c>
      <c r="C1322" s="250">
        <v>0</v>
      </c>
      <c r="D1322" s="251">
        <v>0</v>
      </c>
      <c r="E1322" s="252" t="str">
        <f t="shared" si="64"/>
        <v/>
      </c>
      <c r="F1322" s="58" t="str">
        <f t="shared" si="65"/>
        <v>否</v>
      </c>
      <c r="G1322" s="186" t="str">
        <f t="shared" si="66"/>
        <v>项</v>
      </c>
    </row>
    <row r="1323" ht="36" customHeight="1" spans="1:7">
      <c r="A1323" s="243" t="s">
        <v>163</v>
      </c>
      <c r="B1323" s="244" t="s">
        <v>164</v>
      </c>
      <c r="C1323" s="245">
        <f>C1324</f>
        <v>7</v>
      </c>
      <c r="D1323" s="246">
        <f>D1324</f>
        <v>1</v>
      </c>
      <c r="E1323" s="247">
        <f t="shared" si="64"/>
        <v>-0.857142857142857</v>
      </c>
      <c r="F1323" s="58" t="str">
        <f t="shared" si="65"/>
        <v>是</v>
      </c>
      <c r="G1323" s="186" t="str">
        <f t="shared" si="66"/>
        <v>类</v>
      </c>
    </row>
    <row r="1324" ht="36" customHeight="1" spans="1:7">
      <c r="A1324" s="248" t="s">
        <v>2905</v>
      </c>
      <c r="B1324" s="249" t="s">
        <v>1211</v>
      </c>
      <c r="C1324" s="250">
        <v>7</v>
      </c>
      <c r="D1324" s="251">
        <v>1</v>
      </c>
      <c r="E1324" s="252">
        <f t="shared" si="64"/>
        <v>-0.857142857142857</v>
      </c>
      <c r="F1324" s="58" t="str">
        <f t="shared" si="65"/>
        <v>是</v>
      </c>
      <c r="G1324" s="186" t="str">
        <f t="shared" si="66"/>
        <v>款</v>
      </c>
    </row>
    <row r="1325" ht="36" customHeight="1" spans="1:7">
      <c r="A1325" s="243" t="s">
        <v>165</v>
      </c>
      <c r="B1325" s="244" t="s">
        <v>166</v>
      </c>
      <c r="C1325" s="245">
        <f>SUM(C1326:C1327)</f>
        <v>0</v>
      </c>
      <c r="D1325" s="246">
        <f>SUM(D1326:D1327)</f>
        <v>0</v>
      </c>
      <c r="E1325" s="247" t="str">
        <f t="shared" si="64"/>
        <v/>
      </c>
      <c r="F1325" s="58" t="str">
        <f t="shared" si="65"/>
        <v>是</v>
      </c>
      <c r="G1325" s="186" t="str">
        <f t="shared" si="66"/>
        <v>类</v>
      </c>
    </row>
    <row r="1326" ht="36" customHeight="1" spans="1:7">
      <c r="A1326" s="248" t="s">
        <v>2906</v>
      </c>
      <c r="B1326" s="249" t="s">
        <v>1212</v>
      </c>
      <c r="C1326" s="250">
        <v>0</v>
      </c>
      <c r="D1326" s="251">
        <v>0</v>
      </c>
      <c r="E1326" s="252" t="str">
        <f t="shared" si="64"/>
        <v/>
      </c>
      <c r="F1326" s="58" t="str">
        <f t="shared" si="65"/>
        <v>否</v>
      </c>
      <c r="G1326" s="186" t="str">
        <f t="shared" si="66"/>
        <v>款</v>
      </c>
    </row>
    <row r="1327" ht="36" customHeight="1" spans="1:7">
      <c r="A1327" s="248" t="s">
        <v>2907</v>
      </c>
      <c r="B1327" s="249" t="s">
        <v>1046</v>
      </c>
      <c r="C1327" s="250">
        <v>0</v>
      </c>
      <c r="D1327" s="251">
        <v>0</v>
      </c>
      <c r="E1327" s="252" t="str">
        <f t="shared" si="64"/>
        <v/>
      </c>
      <c r="F1327" s="58" t="str">
        <f t="shared" si="65"/>
        <v>否</v>
      </c>
      <c r="G1327" s="186" t="str">
        <f t="shared" si="66"/>
        <v>款</v>
      </c>
    </row>
    <row r="1328" ht="36" customHeight="1" spans="1:6">
      <c r="A1328" s="248"/>
      <c r="B1328" s="249"/>
      <c r="C1328" s="250">
        <v>0</v>
      </c>
      <c r="D1328" s="251">
        <v>0</v>
      </c>
      <c r="E1328" s="252"/>
      <c r="F1328" s="58" t="str">
        <f t="shared" si="65"/>
        <v>是</v>
      </c>
    </row>
    <row r="1329" ht="36" customHeight="1" spans="1:6">
      <c r="A1329" s="266"/>
      <c r="B1329" s="267" t="s">
        <v>1584</v>
      </c>
      <c r="C1329" s="268">
        <f>SUM(C1325,C1323,C1317,C1316,C1258,C1200,C1180,C1135,C1125,C1098,C1078,C1008,C944,C833,C810,C731,C659,C532,C473,C417,C363,C271,C252,C249,C4)</f>
        <v>160648</v>
      </c>
      <c r="D1329" s="269">
        <f>SUM(D1325,D1323,D1317,D1316,D1258,D1200,D1180,D1135,D1125,D1098,D1078,D1008,D944,D833,D810,D731,D659,D532,D473,D417,D363,D271,D252,D249,D4)</f>
        <v>165467</v>
      </c>
      <c r="E1329" s="247">
        <f>IF(C1329&lt;&gt;0,D1329/C1329-1,"")</f>
        <v>0.0299972610925752</v>
      </c>
      <c r="F1329" s="58" t="str">
        <f t="shared" si="65"/>
        <v>是</v>
      </c>
    </row>
    <row r="1330" spans="3:3">
      <c r="C1330" s="270"/>
    </row>
    <row r="1332" spans="3:3">
      <c r="C1332" s="270"/>
    </row>
    <row r="1334" spans="3:3">
      <c r="C1334" s="270"/>
    </row>
    <row r="1335" spans="3:3">
      <c r="C1335" s="270"/>
    </row>
    <row r="1337" spans="3:3">
      <c r="C1337" s="270"/>
    </row>
    <row r="1338" spans="3:3">
      <c r="C1338" s="270"/>
    </row>
    <row r="1339" spans="3:3">
      <c r="C1339" s="270"/>
    </row>
    <row r="1340" spans="3:3">
      <c r="C1340" s="270"/>
    </row>
    <row r="1342" spans="3:3">
      <c r="C1342" s="270"/>
    </row>
  </sheetData>
  <autoFilter ref="A3:G1329">
    <extLst/>
  </autoFilter>
  <mergeCells count="1">
    <mergeCell ref="B1:E1"/>
  </mergeCells>
  <conditionalFormatting sqref="F4">
    <cfRule type="cellIs" dxfId="2" priority="1322" stopIfTrue="1" operator="lessThan">
      <formula>0</formula>
    </cfRule>
  </conditionalFormatting>
  <conditionalFormatting sqref="F5">
    <cfRule type="cellIs" dxfId="2" priority="1321" stopIfTrue="1" operator="lessThan">
      <formula>0</formula>
    </cfRule>
  </conditionalFormatting>
  <conditionalFormatting sqref="F6">
    <cfRule type="cellIs" dxfId="2" priority="1320" stopIfTrue="1" operator="lessThan">
      <formula>0</formula>
    </cfRule>
  </conditionalFormatting>
  <conditionalFormatting sqref="F7">
    <cfRule type="cellIs" dxfId="2" priority="1319" stopIfTrue="1" operator="lessThan">
      <formula>0</formula>
    </cfRule>
  </conditionalFormatting>
  <conditionalFormatting sqref="F8">
    <cfRule type="cellIs" dxfId="2" priority="1318" stopIfTrue="1" operator="lessThan">
      <formula>0</formula>
    </cfRule>
  </conditionalFormatting>
  <conditionalFormatting sqref="F9">
    <cfRule type="cellIs" dxfId="2" priority="1317" stopIfTrue="1" operator="lessThan">
      <formula>0</formula>
    </cfRule>
  </conditionalFormatting>
  <conditionalFormatting sqref="F10">
    <cfRule type="cellIs" dxfId="2" priority="1316" stopIfTrue="1" operator="lessThan">
      <formula>0</formula>
    </cfRule>
  </conditionalFormatting>
  <conditionalFormatting sqref="F11">
    <cfRule type="cellIs" dxfId="2" priority="1315" stopIfTrue="1" operator="lessThan">
      <formula>0</formula>
    </cfRule>
  </conditionalFormatting>
  <conditionalFormatting sqref="F12">
    <cfRule type="cellIs" dxfId="2" priority="1314" stopIfTrue="1" operator="lessThan">
      <formula>0</formula>
    </cfRule>
  </conditionalFormatting>
  <conditionalFormatting sqref="F13">
    <cfRule type="cellIs" dxfId="2" priority="1313" stopIfTrue="1" operator="lessThan">
      <formula>0</formula>
    </cfRule>
  </conditionalFormatting>
  <conditionalFormatting sqref="F14">
    <cfRule type="cellIs" dxfId="2" priority="1312" stopIfTrue="1" operator="lessThan">
      <formula>0</formula>
    </cfRule>
  </conditionalFormatting>
  <conditionalFormatting sqref="F15">
    <cfRule type="cellIs" dxfId="2" priority="1311" stopIfTrue="1" operator="lessThan">
      <formula>0</formula>
    </cfRule>
  </conditionalFormatting>
  <conditionalFormatting sqref="F16">
    <cfRule type="cellIs" dxfId="2" priority="1310" stopIfTrue="1" operator="lessThan">
      <formula>0</formula>
    </cfRule>
  </conditionalFormatting>
  <conditionalFormatting sqref="F17">
    <cfRule type="cellIs" dxfId="2" priority="1309" stopIfTrue="1" operator="lessThan">
      <formula>0</formula>
    </cfRule>
  </conditionalFormatting>
  <conditionalFormatting sqref="F18">
    <cfRule type="cellIs" dxfId="2" priority="1308" stopIfTrue="1" operator="lessThan">
      <formula>0</formula>
    </cfRule>
  </conditionalFormatting>
  <conditionalFormatting sqref="F19">
    <cfRule type="cellIs" dxfId="2" priority="1307" stopIfTrue="1" operator="lessThan">
      <formula>0</formula>
    </cfRule>
  </conditionalFormatting>
  <conditionalFormatting sqref="F20">
    <cfRule type="cellIs" dxfId="2" priority="1306" stopIfTrue="1" operator="lessThan">
      <formula>0</formula>
    </cfRule>
  </conditionalFormatting>
  <conditionalFormatting sqref="F21">
    <cfRule type="cellIs" dxfId="2" priority="1305" stopIfTrue="1" operator="lessThan">
      <formula>0</formula>
    </cfRule>
  </conditionalFormatting>
  <conditionalFormatting sqref="F22">
    <cfRule type="cellIs" dxfId="2" priority="1304" stopIfTrue="1" operator="lessThan">
      <formula>0</formula>
    </cfRule>
  </conditionalFormatting>
  <conditionalFormatting sqref="F23">
    <cfRule type="cellIs" dxfId="2" priority="1303" stopIfTrue="1" operator="lessThan">
      <formula>0</formula>
    </cfRule>
  </conditionalFormatting>
  <conditionalFormatting sqref="F24">
    <cfRule type="cellIs" dxfId="2" priority="1302" stopIfTrue="1" operator="lessThan">
      <formula>0</formula>
    </cfRule>
  </conditionalFormatting>
  <conditionalFormatting sqref="F25">
    <cfRule type="cellIs" dxfId="2" priority="1301" stopIfTrue="1" operator="lessThan">
      <formula>0</formula>
    </cfRule>
  </conditionalFormatting>
  <conditionalFormatting sqref="F26">
    <cfRule type="cellIs" dxfId="2" priority="1300" stopIfTrue="1" operator="lessThan">
      <formula>0</formula>
    </cfRule>
  </conditionalFormatting>
  <conditionalFormatting sqref="F27">
    <cfRule type="cellIs" dxfId="2" priority="1299" stopIfTrue="1" operator="lessThan">
      <formula>0</formula>
    </cfRule>
  </conditionalFormatting>
  <conditionalFormatting sqref="F28">
    <cfRule type="cellIs" dxfId="2" priority="1298" stopIfTrue="1" operator="lessThan">
      <formula>0</formula>
    </cfRule>
  </conditionalFormatting>
  <conditionalFormatting sqref="F29">
    <cfRule type="cellIs" dxfId="2" priority="1297" stopIfTrue="1" operator="lessThan">
      <formula>0</formula>
    </cfRule>
  </conditionalFormatting>
  <conditionalFormatting sqref="F30">
    <cfRule type="cellIs" dxfId="2" priority="1296" stopIfTrue="1" operator="lessThan">
      <formula>0</formula>
    </cfRule>
  </conditionalFormatting>
  <conditionalFormatting sqref="F31">
    <cfRule type="cellIs" dxfId="2" priority="1295" stopIfTrue="1" operator="lessThan">
      <formula>0</formula>
    </cfRule>
  </conditionalFormatting>
  <conditionalFormatting sqref="F32">
    <cfRule type="cellIs" dxfId="2" priority="1294" stopIfTrue="1" operator="lessThan">
      <formula>0</formula>
    </cfRule>
  </conditionalFormatting>
  <conditionalFormatting sqref="F33">
    <cfRule type="cellIs" dxfId="2" priority="1293" stopIfTrue="1" operator="lessThan">
      <formula>0</formula>
    </cfRule>
  </conditionalFormatting>
  <conditionalFormatting sqref="F34">
    <cfRule type="cellIs" dxfId="2" priority="1292" stopIfTrue="1" operator="lessThan">
      <formula>0</formula>
    </cfRule>
  </conditionalFormatting>
  <conditionalFormatting sqref="F35">
    <cfRule type="cellIs" dxfId="2" priority="1291" stopIfTrue="1" operator="lessThan">
      <formula>0</formula>
    </cfRule>
  </conditionalFormatting>
  <conditionalFormatting sqref="F36">
    <cfRule type="cellIs" dxfId="2" priority="1290" stopIfTrue="1" operator="lessThan">
      <formula>0</formula>
    </cfRule>
  </conditionalFormatting>
  <conditionalFormatting sqref="F37">
    <cfRule type="cellIs" dxfId="2" priority="1289" stopIfTrue="1" operator="lessThan">
      <formula>0</formula>
    </cfRule>
  </conditionalFormatting>
  <conditionalFormatting sqref="F38">
    <cfRule type="cellIs" dxfId="2" priority="1288" stopIfTrue="1" operator="lessThan">
      <formula>0</formula>
    </cfRule>
  </conditionalFormatting>
  <conditionalFormatting sqref="F39">
    <cfRule type="cellIs" dxfId="2" priority="1287" stopIfTrue="1" operator="lessThan">
      <formula>0</formula>
    </cfRule>
  </conditionalFormatting>
  <conditionalFormatting sqref="F40">
    <cfRule type="cellIs" dxfId="2" priority="1286" stopIfTrue="1" operator="lessThan">
      <formula>0</formula>
    </cfRule>
  </conditionalFormatting>
  <conditionalFormatting sqref="F41">
    <cfRule type="cellIs" dxfId="2" priority="1285" stopIfTrue="1" operator="lessThan">
      <formula>0</formula>
    </cfRule>
  </conditionalFormatting>
  <conditionalFormatting sqref="F42">
    <cfRule type="cellIs" dxfId="2" priority="1284" stopIfTrue="1" operator="lessThan">
      <formula>0</formula>
    </cfRule>
  </conditionalFormatting>
  <conditionalFormatting sqref="F43">
    <cfRule type="cellIs" dxfId="2" priority="1283" stopIfTrue="1" operator="lessThan">
      <formula>0</formula>
    </cfRule>
  </conditionalFormatting>
  <conditionalFormatting sqref="F44">
    <cfRule type="cellIs" dxfId="2" priority="1282" stopIfTrue="1" operator="lessThan">
      <formula>0</formula>
    </cfRule>
  </conditionalFormatting>
  <conditionalFormatting sqref="F45">
    <cfRule type="cellIs" dxfId="2" priority="1281" stopIfTrue="1" operator="lessThan">
      <formula>0</formula>
    </cfRule>
  </conditionalFormatting>
  <conditionalFormatting sqref="F46">
    <cfRule type="cellIs" dxfId="2" priority="1280" stopIfTrue="1" operator="lessThan">
      <formula>0</formula>
    </cfRule>
  </conditionalFormatting>
  <conditionalFormatting sqref="F47">
    <cfRule type="cellIs" dxfId="2" priority="1279" stopIfTrue="1" operator="lessThan">
      <formula>0</formula>
    </cfRule>
  </conditionalFormatting>
  <conditionalFormatting sqref="F48">
    <cfRule type="cellIs" dxfId="2" priority="1278" stopIfTrue="1" operator="lessThan">
      <formula>0</formula>
    </cfRule>
  </conditionalFormatting>
  <conditionalFormatting sqref="F49">
    <cfRule type="cellIs" dxfId="2" priority="1277" stopIfTrue="1" operator="lessThan">
      <formula>0</formula>
    </cfRule>
  </conditionalFormatting>
  <conditionalFormatting sqref="F50">
    <cfRule type="cellIs" dxfId="2" priority="1276" stopIfTrue="1" operator="lessThan">
      <formula>0</formula>
    </cfRule>
  </conditionalFormatting>
  <conditionalFormatting sqref="F51">
    <cfRule type="cellIs" dxfId="2" priority="1275" stopIfTrue="1" operator="lessThan">
      <formula>0</formula>
    </cfRule>
  </conditionalFormatting>
  <conditionalFormatting sqref="F52">
    <cfRule type="cellIs" dxfId="2" priority="1274" stopIfTrue="1" operator="lessThan">
      <formula>0</formula>
    </cfRule>
  </conditionalFormatting>
  <conditionalFormatting sqref="F53">
    <cfRule type="cellIs" dxfId="2" priority="1273" stopIfTrue="1" operator="lessThan">
      <formula>0</formula>
    </cfRule>
  </conditionalFormatting>
  <conditionalFormatting sqref="F54">
    <cfRule type="cellIs" dxfId="2" priority="1272" stopIfTrue="1" operator="lessThan">
      <formula>0</formula>
    </cfRule>
  </conditionalFormatting>
  <conditionalFormatting sqref="F55">
    <cfRule type="cellIs" dxfId="2" priority="1271" stopIfTrue="1" operator="lessThan">
      <formula>0</formula>
    </cfRule>
  </conditionalFormatting>
  <conditionalFormatting sqref="F56">
    <cfRule type="cellIs" dxfId="2" priority="1270" stopIfTrue="1" operator="lessThan">
      <formula>0</formula>
    </cfRule>
  </conditionalFormatting>
  <conditionalFormatting sqref="F57">
    <cfRule type="cellIs" dxfId="2" priority="1269" stopIfTrue="1" operator="lessThan">
      <formula>0</formula>
    </cfRule>
  </conditionalFormatting>
  <conditionalFormatting sqref="F58">
    <cfRule type="cellIs" dxfId="2" priority="1268" stopIfTrue="1" operator="lessThan">
      <formula>0</formula>
    </cfRule>
  </conditionalFormatting>
  <conditionalFormatting sqref="F59">
    <cfRule type="cellIs" dxfId="2" priority="1267" stopIfTrue="1" operator="lessThan">
      <formula>0</formula>
    </cfRule>
  </conditionalFormatting>
  <conditionalFormatting sqref="F60">
    <cfRule type="cellIs" dxfId="2" priority="1266" stopIfTrue="1" operator="lessThan">
      <formula>0</formula>
    </cfRule>
  </conditionalFormatting>
  <conditionalFormatting sqref="F61">
    <cfRule type="cellIs" dxfId="2" priority="1265" stopIfTrue="1" operator="lessThan">
      <formula>0</formula>
    </cfRule>
  </conditionalFormatting>
  <conditionalFormatting sqref="F62">
    <cfRule type="cellIs" dxfId="2" priority="1264" stopIfTrue="1" operator="lessThan">
      <formula>0</formula>
    </cfRule>
  </conditionalFormatting>
  <conditionalFormatting sqref="F63">
    <cfRule type="cellIs" dxfId="2" priority="1263" stopIfTrue="1" operator="lessThan">
      <formula>0</formula>
    </cfRule>
  </conditionalFormatting>
  <conditionalFormatting sqref="F64">
    <cfRule type="cellIs" dxfId="2" priority="1262" stopIfTrue="1" operator="lessThan">
      <formula>0</formula>
    </cfRule>
  </conditionalFormatting>
  <conditionalFormatting sqref="F65">
    <cfRule type="cellIs" dxfId="2" priority="1261" stopIfTrue="1" operator="lessThan">
      <formula>0</formula>
    </cfRule>
  </conditionalFormatting>
  <conditionalFormatting sqref="F66">
    <cfRule type="cellIs" dxfId="2" priority="1260" stopIfTrue="1" operator="lessThan">
      <formula>0</formula>
    </cfRule>
  </conditionalFormatting>
  <conditionalFormatting sqref="F67">
    <cfRule type="cellIs" dxfId="2" priority="1259" stopIfTrue="1" operator="lessThan">
      <formula>0</formula>
    </cfRule>
  </conditionalFormatting>
  <conditionalFormatting sqref="F68">
    <cfRule type="cellIs" dxfId="2" priority="1258" stopIfTrue="1" operator="lessThan">
      <formula>0</formula>
    </cfRule>
  </conditionalFormatting>
  <conditionalFormatting sqref="F69">
    <cfRule type="cellIs" dxfId="2" priority="1257" stopIfTrue="1" operator="lessThan">
      <formula>0</formula>
    </cfRule>
  </conditionalFormatting>
  <conditionalFormatting sqref="F70">
    <cfRule type="cellIs" dxfId="2" priority="1256" stopIfTrue="1" operator="lessThan">
      <formula>0</formula>
    </cfRule>
  </conditionalFormatting>
  <conditionalFormatting sqref="F71">
    <cfRule type="cellIs" dxfId="2" priority="1255" stopIfTrue="1" operator="lessThan">
      <formula>0</formula>
    </cfRule>
  </conditionalFormatting>
  <conditionalFormatting sqref="F72">
    <cfRule type="cellIs" dxfId="2" priority="1254" stopIfTrue="1" operator="lessThan">
      <formula>0</formula>
    </cfRule>
  </conditionalFormatting>
  <conditionalFormatting sqref="F73">
    <cfRule type="cellIs" dxfId="2" priority="1253" stopIfTrue="1" operator="lessThan">
      <formula>0</formula>
    </cfRule>
  </conditionalFormatting>
  <conditionalFormatting sqref="F74">
    <cfRule type="cellIs" dxfId="2" priority="1252" stopIfTrue="1" operator="lessThan">
      <formula>0</formula>
    </cfRule>
  </conditionalFormatting>
  <conditionalFormatting sqref="F75">
    <cfRule type="cellIs" dxfId="2" priority="1251" stopIfTrue="1" operator="lessThan">
      <formula>0</formula>
    </cfRule>
  </conditionalFormatting>
  <conditionalFormatting sqref="F76">
    <cfRule type="cellIs" dxfId="2" priority="1250" stopIfTrue="1" operator="lessThan">
      <formula>0</formula>
    </cfRule>
  </conditionalFormatting>
  <conditionalFormatting sqref="F77">
    <cfRule type="cellIs" dxfId="2" priority="1249" stopIfTrue="1" operator="lessThan">
      <formula>0</formula>
    </cfRule>
  </conditionalFormatting>
  <conditionalFormatting sqref="F78">
    <cfRule type="cellIs" dxfId="2" priority="1248" stopIfTrue="1" operator="lessThan">
      <formula>0</formula>
    </cfRule>
  </conditionalFormatting>
  <conditionalFormatting sqref="F79">
    <cfRule type="cellIs" dxfId="2" priority="1247" stopIfTrue="1" operator="lessThan">
      <formula>0</formula>
    </cfRule>
  </conditionalFormatting>
  <conditionalFormatting sqref="F80">
    <cfRule type="cellIs" dxfId="2" priority="1246" stopIfTrue="1" operator="lessThan">
      <formula>0</formula>
    </cfRule>
  </conditionalFormatting>
  <conditionalFormatting sqref="F81">
    <cfRule type="cellIs" dxfId="2" priority="1245" stopIfTrue="1" operator="lessThan">
      <formula>0</formula>
    </cfRule>
  </conditionalFormatting>
  <conditionalFormatting sqref="F82">
    <cfRule type="cellIs" dxfId="2" priority="1244" stopIfTrue="1" operator="lessThan">
      <formula>0</formula>
    </cfRule>
  </conditionalFormatting>
  <conditionalFormatting sqref="F83">
    <cfRule type="cellIs" dxfId="2" priority="1243" stopIfTrue="1" operator="lessThan">
      <formula>0</formula>
    </cfRule>
  </conditionalFormatting>
  <conditionalFormatting sqref="F84">
    <cfRule type="cellIs" dxfId="2" priority="1242" stopIfTrue="1" operator="lessThan">
      <formula>0</formula>
    </cfRule>
  </conditionalFormatting>
  <conditionalFormatting sqref="F85">
    <cfRule type="cellIs" dxfId="2" priority="1241" stopIfTrue="1" operator="lessThan">
      <formula>0</formula>
    </cfRule>
  </conditionalFormatting>
  <conditionalFormatting sqref="F86">
    <cfRule type="cellIs" dxfId="2" priority="1240" stopIfTrue="1" operator="lessThan">
      <formula>0</formula>
    </cfRule>
  </conditionalFormatting>
  <conditionalFormatting sqref="F87">
    <cfRule type="cellIs" dxfId="2" priority="1239" stopIfTrue="1" operator="lessThan">
      <formula>0</formula>
    </cfRule>
  </conditionalFormatting>
  <conditionalFormatting sqref="F88">
    <cfRule type="cellIs" dxfId="2" priority="1238" stopIfTrue="1" operator="lessThan">
      <formula>0</formula>
    </cfRule>
  </conditionalFormatting>
  <conditionalFormatting sqref="F89">
    <cfRule type="cellIs" dxfId="2" priority="1237" stopIfTrue="1" operator="lessThan">
      <formula>0</formula>
    </cfRule>
  </conditionalFormatting>
  <conditionalFormatting sqref="F90">
    <cfRule type="cellIs" dxfId="2" priority="1236" stopIfTrue="1" operator="lessThan">
      <formula>0</formula>
    </cfRule>
  </conditionalFormatting>
  <conditionalFormatting sqref="F91">
    <cfRule type="cellIs" dxfId="2" priority="1235" stopIfTrue="1" operator="lessThan">
      <formula>0</formula>
    </cfRule>
  </conditionalFormatting>
  <conditionalFormatting sqref="F92">
    <cfRule type="cellIs" dxfId="2" priority="1234" stopIfTrue="1" operator="lessThan">
      <formula>0</formula>
    </cfRule>
  </conditionalFormatting>
  <conditionalFormatting sqref="F93">
    <cfRule type="cellIs" dxfId="2" priority="1233" stopIfTrue="1" operator="lessThan">
      <formula>0</formula>
    </cfRule>
  </conditionalFormatting>
  <conditionalFormatting sqref="F94">
    <cfRule type="cellIs" dxfId="2" priority="1232" stopIfTrue="1" operator="lessThan">
      <formula>0</formula>
    </cfRule>
  </conditionalFormatting>
  <conditionalFormatting sqref="F95">
    <cfRule type="cellIs" dxfId="2" priority="1231" stopIfTrue="1" operator="lessThan">
      <formula>0</formula>
    </cfRule>
  </conditionalFormatting>
  <conditionalFormatting sqref="F96">
    <cfRule type="cellIs" dxfId="2" priority="1230" stopIfTrue="1" operator="lessThan">
      <formula>0</formula>
    </cfRule>
  </conditionalFormatting>
  <conditionalFormatting sqref="F97">
    <cfRule type="cellIs" dxfId="2" priority="1229" stopIfTrue="1" operator="lessThan">
      <formula>0</formula>
    </cfRule>
  </conditionalFormatting>
  <conditionalFormatting sqref="F98">
    <cfRule type="cellIs" dxfId="2" priority="1228" stopIfTrue="1" operator="lessThan">
      <formula>0</formula>
    </cfRule>
  </conditionalFormatting>
  <conditionalFormatting sqref="F99">
    <cfRule type="cellIs" dxfId="2" priority="1227" stopIfTrue="1" operator="lessThan">
      <formula>0</formula>
    </cfRule>
  </conditionalFormatting>
  <conditionalFormatting sqref="F100">
    <cfRule type="cellIs" dxfId="2" priority="1226" stopIfTrue="1" operator="lessThan">
      <formula>0</formula>
    </cfRule>
  </conditionalFormatting>
  <conditionalFormatting sqref="F101">
    <cfRule type="cellIs" dxfId="2" priority="1225" stopIfTrue="1" operator="lessThan">
      <formula>0</formula>
    </cfRule>
  </conditionalFormatting>
  <conditionalFormatting sqref="F102">
    <cfRule type="cellIs" dxfId="2" priority="1224" stopIfTrue="1" operator="lessThan">
      <formula>0</formula>
    </cfRule>
  </conditionalFormatting>
  <conditionalFormatting sqref="F103">
    <cfRule type="cellIs" dxfId="2" priority="1223" stopIfTrue="1" operator="lessThan">
      <formula>0</formula>
    </cfRule>
  </conditionalFormatting>
  <conditionalFormatting sqref="F104">
    <cfRule type="cellIs" dxfId="2" priority="1222" stopIfTrue="1" operator="lessThan">
      <formula>0</formula>
    </cfRule>
  </conditionalFormatting>
  <conditionalFormatting sqref="F105">
    <cfRule type="cellIs" dxfId="2" priority="1221" stopIfTrue="1" operator="lessThan">
      <formula>0</formula>
    </cfRule>
  </conditionalFormatting>
  <conditionalFormatting sqref="F106">
    <cfRule type="cellIs" dxfId="2" priority="1220" stopIfTrue="1" operator="lessThan">
      <formula>0</formula>
    </cfRule>
  </conditionalFormatting>
  <conditionalFormatting sqref="F107">
    <cfRule type="cellIs" dxfId="2" priority="1219" stopIfTrue="1" operator="lessThan">
      <formula>0</formula>
    </cfRule>
  </conditionalFormatting>
  <conditionalFormatting sqref="F108">
    <cfRule type="cellIs" dxfId="2" priority="1218" stopIfTrue="1" operator="lessThan">
      <formula>0</formula>
    </cfRule>
  </conditionalFormatting>
  <conditionalFormatting sqref="F109">
    <cfRule type="cellIs" dxfId="2" priority="1217" stopIfTrue="1" operator="lessThan">
      <formula>0</formula>
    </cfRule>
  </conditionalFormatting>
  <conditionalFormatting sqref="F110">
    <cfRule type="cellIs" dxfId="2" priority="1216" stopIfTrue="1" operator="lessThan">
      <formula>0</formula>
    </cfRule>
  </conditionalFormatting>
  <conditionalFormatting sqref="F111">
    <cfRule type="cellIs" dxfId="2" priority="1215" stopIfTrue="1" operator="lessThan">
      <formula>0</formula>
    </cfRule>
  </conditionalFormatting>
  <conditionalFormatting sqref="F112">
    <cfRule type="cellIs" dxfId="2" priority="1214" stopIfTrue="1" operator="lessThan">
      <formula>0</formula>
    </cfRule>
  </conditionalFormatting>
  <conditionalFormatting sqref="F113">
    <cfRule type="cellIs" dxfId="2" priority="1213" stopIfTrue="1" operator="lessThan">
      <formula>0</formula>
    </cfRule>
  </conditionalFormatting>
  <conditionalFormatting sqref="F114">
    <cfRule type="cellIs" dxfId="2" priority="1212" stopIfTrue="1" operator="lessThan">
      <formula>0</formula>
    </cfRule>
  </conditionalFormatting>
  <conditionalFormatting sqref="F115">
    <cfRule type="cellIs" dxfId="2" priority="1211" stopIfTrue="1" operator="lessThan">
      <formula>0</formula>
    </cfRule>
  </conditionalFormatting>
  <conditionalFormatting sqref="F116">
    <cfRule type="cellIs" dxfId="2" priority="1210" stopIfTrue="1" operator="lessThan">
      <formula>0</formula>
    </cfRule>
  </conditionalFormatting>
  <conditionalFormatting sqref="F117">
    <cfRule type="cellIs" dxfId="2" priority="1209" stopIfTrue="1" operator="lessThan">
      <formula>0</formula>
    </cfRule>
  </conditionalFormatting>
  <conditionalFormatting sqref="F118">
    <cfRule type="cellIs" dxfId="2" priority="1208" stopIfTrue="1" operator="lessThan">
      <formula>0</formula>
    </cfRule>
  </conditionalFormatting>
  <conditionalFormatting sqref="F119">
    <cfRule type="cellIs" dxfId="2" priority="1207" stopIfTrue="1" operator="lessThan">
      <formula>0</formula>
    </cfRule>
  </conditionalFormatting>
  <conditionalFormatting sqref="F120">
    <cfRule type="cellIs" dxfId="2" priority="1206" stopIfTrue="1" operator="lessThan">
      <formula>0</formula>
    </cfRule>
  </conditionalFormatting>
  <conditionalFormatting sqref="F121">
    <cfRule type="cellIs" dxfId="2" priority="1205" stopIfTrue="1" operator="lessThan">
      <formula>0</formula>
    </cfRule>
  </conditionalFormatting>
  <conditionalFormatting sqref="F122">
    <cfRule type="cellIs" dxfId="2" priority="1204" stopIfTrue="1" operator="lessThan">
      <formula>0</formula>
    </cfRule>
  </conditionalFormatting>
  <conditionalFormatting sqref="F123">
    <cfRule type="cellIs" dxfId="2" priority="1203" stopIfTrue="1" operator="lessThan">
      <formula>0</formula>
    </cfRule>
  </conditionalFormatting>
  <conditionalFormatting sqref="F124">
    <cfRule type="cellIs" dxfId="2" priority="1202" stopIfTrue="1" operator="lessThan">
      <formula>0</formula>
    </cfRule>
  </conditionalFormatting>
  <conditionalFormatting sqref="F125">
    <cfRule type="cellIs" dxfId="2" priority="1201" stopIfTrue="1" operator="lessThan">
      <formula>0</formula>
    </cfRule>
  </conditionalFormatting>
  <conditionalFormatting sqref="F126">
    <cfRule type="cellIs" dxfId="2" priority="1200" stopIfTrue="1" operator="lessThan">
      <formula>0</formula>
    </cfRule>
  </conditionalFormatting>
  <conditionalFormatting sqref="F127">
    <cfRule type="cellIs" dxfId="2" priority="1199" stopIfTrue="1" operator="lessThan">
      <formula>0</formula>
    </cfRule>
  </conditionalFormatting>
  <conditionalFormatting sqref="F128">
    <cfRule type="cellIs" dxfId="2" priority="1198" stopIfTrue="1" operator="lessThan">
      <formula>0</formula>
    </cfRule>
  </conditionalFormatting>
  <conditionalFormatting sqref="F129">
    <cfRule type="cellIs" dxfId="2" priority="1197" stopIfTrue="1" operator="lessThan">
      <formula>0</formula>
    </cfRule>
  </conditionalFormatting>
  <conditionalFormatting sqref="F130">
    <cfRule type="cellIs" dxfId="2" priority="1196" stopIfTrue="1" operator="lessThan">
      <formula>0</formula>
    </cfRule>
  </conditionalFormatting>
  <conditionalFormatting sqref="F131">
    <cfRule type="cellIs" dxfId="2" priority="1195" stopIfTrue="1" operator="lessThan">
      <formula>0</formula>
    </cfRule>
  </conditionalFormatting>
  <conditionalFormatting sqref="F132">
    <cfRule type="cellIs" dxfId="2" priority="1194" stopIfTrue="1" operator="lessThan">
      <formula>0</formula>
    </cfRule>
  </conditionalFormatting>
  <conditionalFormatting sqref="F133">
    <cfRule type="cellIs" dxfId="2" priority="1193" stopIfTrue="1" operator="lessThan">
      <formula>0</formula>
    </cfRule>
  </conditionalFormatting>
  <conditionalFormatting sqref="F134">
    <cfRule type="cellIs" dxfId="2" priority="1192" stopIfTrue="1" operator="lessThan">
      <formula>0</formula>
    </cfRule>
  </conditionalFormatting>
  <conditionalFormatting sqref="F135">
    <cfRule type="cellIs" dxfId="2" priority="1191" stopIfTrue="1" operator="lessThan">
      <formula>0</formula>
    </cfRule>
  </conditionalFormatting>
  <conditionalFormatting sqref="F136">
    <cfRule type="cellIs" dxfId="2" priority="1190" stopIfTrue="1" operator="lessThan">
      <formula>0</formula>
    </cfRule>
  </conditionalFormatting>
  <conditionalFormatting sqref="F137">
    <cfRule type="cellIs" dxfId="2" priority="1189" stopIfTrue="1" operator="lessThan">
      <formula>0</formula>
    </cfRule>
  </conditionalFormatting>
  <conditionalFormatting sqref="F138">
    <cfRule type="cellIs" dxfId="2" priority="1188" stopIfTrue="1" operator="lessThan">
      <formula>0</formula>
    </cfRule>
  </conditionalFormatting>
  <conditionalFormatting sqref="F139">
    <cfRule type="cellIs" dxfId="2" priority="1187" stopIfTrue="1" operator="lessThan">
      <formula>0</formula>
    </cfRule>
  </conditionalFormatting>
  <conditionalFormatting sqref="F140">
    <cfRule type="cellIs" dxfId="2" priority="1186" stopIfTrue="1" operator="lessThan">
      <formula>0</formula>
    </cfRule>
  </conditionalFormatting>
  <conditionalFormatting sqref="F141">
    <cfRule type="cellIs" dxfId="2" priority="1185" stopIfTrue="1" operator="lessThan">
      <formula>0</formula>
    </cfRule>
  </conditionalFormatting>
  <conditionalFormatting sqref="F142">
    <cfRule type="cellIs" dxfId="2" priority="1184" stopIfTrue="1" operator="lessThan">
      <formula>0</formula>
    </cfRule>
  </conditionalFormatting>
  <conditionalFormatting sqref="F143">
    <cfRule type="cellIs" dxfId="2" priority="1183" stopIfTrue="1" operator="lessThan">
      <formula>0</formula>
    </cfRule>
  </conditionalFormatting>
  <conditionalFormatting sqref="F144">
    <cfRule type="cellIs" dxfId="2" priority="1182" stopIfTrue="1" operator="lessThan">
      <formula>0</formula>
    </cfRule>
  </conditionalFormatting>
  <conditionalFormatting sqref="F145">
    <cfRule type="cellIs" dxfId="2" priority="1181" stopIfTrue="1" operator="lessThan">
      <formula>0</formula>
    </cfRule>
  </conditionalFormatting>
  <conditionalFormatting sqref="F146">
    <cfRule type="cellIs" dxfId="2" priority="1180" stopIfTrue="1" operator="lessThan">
      <formula>0</formula>
    </cfRule>
  </conditionalFormatting>
  <conditionalFormatting sqref="F147">
    <cfRule type="cellIs" dxfId="2" priority="1179" stopIfTrue="1" operator="lessThan">
      <formula>0</formula>
    </cfRule>
  </conditionalFormatting>
  <conditionalFormatting sqref="F148">
    <cfRule type="cellIs" dxfId="2" priority="1178" stopIfTrue="1" operator="lessThan">
      <formula>0</formula>
    </cfRule>
  </conditionalFormatting>
  <conditionalFormatting sqref="F149">
    <cfRule type="cellIs" dxfId="2" priority="1177" stopIfTrue="1" operator="lessThan">
      <formula>0</formula>
    </cfRule>
  </conditionalFormatting>
  <conditionalFormatting sqref="F150">
    <cfRule type="cellIs" dxfId="2" priority="1176" stopIfTrue="1" operator="lessThan">
      <formula>0</formula>
    </cfRule>
  </conditionalFormatting>
  <conditionalFormatting sqref="F151">
    <cfRule type="cellIs" dxfId="2" priority="1175" stopIfTrue="1" operator="lessThan">
      <formula>0</formula>
    </cfRule>
  </conditionalFormatting>
  <conditionalFormatting sqref="F152">
    <cfRule type="cellIs" dxfId="2" priority="1174" stopIfTrue="1" operator="lessThan">
      <formula>0</formula>
    </cfRule>
  </conditionalFormatting>
  <conditionalFormatting sqref="F153">
    <cfRule type="cellIs" dxfId="2" priority="1173" stopIfTrue="1" operator="lessThan">
      <formula>0</formula>
    </cfRule>
  </conditionalFormatting>
  <conditionalFormatting sqref="F154">
    <cfRule type="cellIs" dxfId="2" priority="1172" stopIfTrue="1" operator="lessThan">
      <formula>0</formula>
    </cfRule>
  </conditionalFormatting>
  <conditionalFormatting sqref="F155">
    <cfRule type="cellIs" dxfId="2" priority="1171" stopIfTrue="1" operator="lessThan">
      <formula>0</formula>
    </cfRule>
  </conditionalFormatting>
  <conditionalFormatting sqref="F156">
    <cfRule type="cellIs" dxfId="2" priority="1170" stopIfTrue="1" operator="lessThan">
      <formula>0</formula>
    </cfRule>
  </conditionalFormatting>
  <conditionalFormatting sqref="F157">
    <cfRule type="cellIs" dxfId="2" priority="1169" stopIfTrue="1" operator="lessThan">
      <formula>0</formula>
    </cfRule>
  </conditionalFormatting>
  <conditionalFormatting sqref="F158">
    <cfRule type="cellIs" dxfId="2" priority="1168" stopIfTrue="1" operator="lessThan">
      <formula>0</formula>
    </cfRule>
  </conditionalFormatting>
  <conditionalFormatting sqref="F159">
    <cfRule type="cellIs" dxfId="2" priority="1167" stopIfTrue="1" operator="lessThan">
      <formula>0</formula>
    </cfRule>
  </conditionalFormatting>
  <conditionalFormatting sqref="F160">
    <cfRule type="cellIs" dxfId="2" priority="1166" stopIfTrue="1" operator="lessThan">
      <formula>0</formula>
    </cfRule>
  </conditionalFormatting>
  <conditionalFormatting sqref="F161">
    <cfRule type="cellIs" dxfId="2" priority="1165" stopIfTrue="1" operator="lessThan">
      <formula>0</formula>
    </cfRule>
  </conditionalFormatting>
  <conditionalFormatting sqref="F162">
    <cfRule type="cellIs" dxfId="2" priority="1164" stopIfTrue="1" operator="lessThan">
      <formula>0</formula>
    </cfRule>
  </conditionalFormatting>
  <conditionalFormatting sqref="F163">
    <cfRule type="cellIs" dxfId="2" priority="1163" stopIfTrue="1" operator="lessThan">
      <formula>0</formula>
    </cfRule>
  </conditionalFormatting>
  <conditionalFormatting sqref="F164">
    <cfRule type="cellIs" dxfId="2" priority="1162" stopIfTrue="1" operator="lessThan">
      <formula>0</formula>
    </cfRule>
  </conditionalFormatting>
  <conditionalFormatting sqref="F165">
    <cfRule type="cellIs" dxfId="2" priority="1161" stopIfTrue="1" operator="lessThan">
      <formula>0</formula>
    </cfRule>
  </conditionalFormatting>
  <conditionalFormatting sqref="F166">
    <cfRule type="cellIs" dxfId="2" priority="1160" stopIfTrue="1" operator="lessThan">
      <formula>0</formula>
    </cfRule>
  </conditionalFormatting>
  <conditionalFormatting sqref="F167">
    <cfRule type="cellIs" dxfId="2" priority="1159" stopIfTrue="1" operator="lessThan">
      <formula>0</formula>
    </cfRule>
  </conditionalFormatting>
  <conditionalFormatting sqref="F168">
    <cfRule type="cellIs" dxfId="2" priority="1158" stopIfTrue="1" operator="lessThan">
      <formula>0</formula>
    </cfRule>
  </conditionalFormatting>
  <conditionalFormatting sqref="F169">
    <cfRule type="cellIs" dxfId="2" priority="1157" stopIfTrue="1" operator="lessThan">
      <formula>0</formula>
    </cfRule>
  </conditionalFormatting>
  <conditionalFormatting sqref="F170">
    <cfRule type="cellIs" dxfId="2" priority="1156" stopIfTrue="1" operator="lessThan">
      <formula>0</formula>
    </cfRule>
  </conditionalFormatting>
  <conditionalFormatting sqref="F171">
    <cfRule type="cellIs" dxfId="2" priority="1155" stopIfTrue="1" operator="lessThan">
      <formula>0</formula>
    </cfRule>
  </conditionalFormatting>
  <conditionalFormatting sqref="F172">
    <cfRule type="cellIs" dxfId="2" priority="1154" stopIfTrue="1" operator="lessThan">
      <formula>0</formula>
    </cfRule>
  </conditionalFormatting>
  <conditionalFormatting sqref="F173">
    <cfRule type="cellIs" dxfId="2" priority="1153" stopIfTrue="1" operator="lessThan">
      <formula>0</formula>
    </cfRule>
  </conditionalFormatting>
  <conditionalFormatting sqref="F174">
    <cfRule type="cellIs" dxfId="2" priority="1152" stopIfTrue="1" operator="lessThan">
      <formula>0</formula>
    </cfRule>
  </conditionalFormatting>
  <conditionalFormatting sqref="F175">
    <cfRule type="cellIs" dxfId="2" priority="1151" stopIfTrue="1" operator="lessThan">
      <formula>0</formula>
    </cfRule>
  </conditionalFormatting>
  <conditionalFormatting sqref="F176">
    <cfRule type="cellIs" dxfId="2" priority="1150" stopIfTrue="1" operator="lessThan">
      <formula>0</formula>
    </cfRule>
  </conditionalFormatting>
  <conditionalFormatting sqref="F177">
    <cfRule type="cellIs" dxfId="2" priority="1149" stopIfTrue="1" operator="lessThan">
      <formula>0</formula>
    </cfRule>
  </conditionalFormatting>
  <conditionalFormatting sqref="F178">
    <cfRule type="cellIs" dxfId="2" priority="1148" stopIfTrue="1" operator="lessThan">
      <formula>0</formula>
    </cfRule>
  </conditionalFormatting>
  <conditionalFormatting sqref="F179">
    <cfRule type="cellIs" dxfId="2" priority="1147" stopIfTrue="1" operator="lessThan">
      <formula>0</formula>
    </cfRule>
  </conditionalFormatting>
  <conditionalFormatting sqref="F180">
    <cfRule type="cellIs" dxfId="2" priority="1146" stopIfTrue="1" operator="lessThan">
      <formula>0</formula>
    </cfRule>
  </conditionalFormatting>
  <conditionalFormatting sqref="F181">
    <cfRule type="cellIs" dxfId="2" priority="1145" stopIfTrue="1" operator="lessThan">
      <formula>0</formula>
    </cfRule>
  </conditionalFormatting>
  <conditionalFormatting sqref="F182">
    <cfRule type="cellIs" dxfId="2" priority="1144" stopIfTrue="1" operator="lessThan">
      <formula>0</formula>
    </cfRule>
  </conditionalFormatting>
  <conditionalFormatting sqref="F183">
    <cfRule type="cellIs" dxfId="2" priority="1143" stopIfTrue="1" operator="lessThan">
      <formula>0</formula>
    </cfRule>
  </conditionalFormatting>
  <conditionalFormatting sqref="F184">
    <cfRule type="cellIs" dxfId="2" priority="1142" stopIfTrue="1" operator="lessThan">
      <formula>0</formula>
    </cfRule>
  </conditionalFormatting>
  <conditionalFormatting sqref="F185">
    <cfRule type="cellIs" dxfId="2" priority="1141" stopIfTrue="1" operator="lessThan">
      <formula>0</formula>
    </cfRule>
  </conditionalFormatting>
  <conditionalFormatting sqref="F186">
    <cfRule type="cellIs" dxfId="2" priority="1140" stopIfTrue="1" operator="lessThan">
      <formula>0</formula>
    </cfRule>
  </conditionalFormatting>
  <conditionalFormatting sqref="F187">
    <cfRule type="cellIs" dxfId="2" priority="1139" stopIfTrue="1" operator="lessThan">
      <formula>0</formula>
    </cfRule>
  </conditionalFormatting>
  <conditionalFormatting sqref="F188">
    <cfRule type="cellIs" dxfId="2" priority="1138" stopIfTrue="1" operator="lessThan">
      <formula>0</formula>
    </cfRule>
  </conditionalFormatting>
  <conditionalFormatting sqref="F189">
    <cfRule type="cellIs" dxfId="2" priority="1137" stopIfTrue="1" operator="lessThan">
      <formula>0</formula>
    </cfRule>
  </conditionalFormatting>
  <conditionalFormatting sqref="F190">
    <cfRule type="cellIs" dxfId="2" priority="1136" stopIfTrue="1" operator="lessThan">
      <formula>0</formula>
    </cfRule>
  </conditionalFormatting>
  <conditionalFormatting sqref="F191">
    <cfRule type="cellIs" dxfId="2" priority="1135" stopIfTrue="1" operator="lessThan">
      <formula>0</formula>
    </cfRule>
  </conditionalFormatting>
  <conditionalFormatting sqref="F192">
    <cfRule type="cellIs" dxfId="2" priority="1134" stopIfTrue="1" operator="lessThan">
      <formula>0</formula>
    </cfRule>
  </conditionalFormatting>
  <conditionalFormatting sqref="F193">
    <cfRule type="cellIs" dxfId="2" priority="1133" stopIfTrue="1" operator="lessThan">
      <formula>0</formula>
    </cfRule>
  </conditionalFormatting>
  <conditionalFormatting sqref="F194">
    <cfRule type="cellIs" dxfId="2" priority="1132" stopIfTrue="1" operator="lessThan">
      <formula>0</formula>
    </cfRule>
  </conditionalFormatting>
  <conditionalFormatting sqref="F195">
    <cfRule type="cellIs" dxfId="2" priority="1131" stopIfTrue="1" operator="lessThan">
      <formula>0</formula>
    </cfRule>
  </conditionalFormatting>
  <conditionalFormatting sqref="F196">
    <cfRule type="cellIs" dxfId="2" priority="1130" stopIfTrue="1" operator="lessThan">
      <formula>0</formula>
    </cfRule>
  </conditionalFormatting>
  <conditionalFormatting sqref="F197">
    <cfRule type="cellIs" dxfId="2" priority="1129" stopIfTrue="1" operator="lessThan">
      <formula>0</formula>
    </cfRule>
  </conditionalFormatting>
  <conditionalFormatting sqref="F198">
    <cfRule type="cellIs" dxfId="2" priority="1128" stopIfTrue="1" operator="lessThan">
      <formula>0</formula>
    </cfRule>
  </conditionalFormatting>
  <conditionalFormatting sqref="F199">
    <cfRule type="cellIs" dxfId="2" priority="1127" stopIfTrue="1" operator="lessThan">
      <formula>0</formula>
    </cfRule>
  </conditionalFormatting>
  <conditionalFormatting sqref="F200">
    <cfRule type="cellIs" dxfId="2" priority="1126" stopIfTrue="1" operator="lessThan">
      <formula>0</formula>
    </cfRule>
  </conditionalFormatting>
  <conditionalFormatting sqref="F201">
    <cfRule type="cellIs" dxfId="2" priority="1125" stopIfTrue="1" operator="lessThan">
      <formula>0</formula>
    </cfRule>
  </conditionalFormatting>
  <conditionalFormatting sqref="F202">
    <cfRule type="cellIs" dxfId="2" priority="1124" stopIfTrue="1" operator="lessThan">
      <formula>0</formula>
    </cfRule>
  </conditionalFormatting>
  <conditionalFormatting sqref="F203">
    <cfRule type="cellIs" dxfId="2" priority="1123" stopIfTrue="1" operator="lessThan">
      <formula>0</formula>
    </cfRule>
  </conditionalFormatting>
  <conditionalFormatting sqref="F204">
    <cfRule type="cellIs" dxfId="2" priority="1122" stopIfTrue="1" operator="lessThan">
      <formula>0</formula>
    </cfRule>
  </conditionalFormatting>
  <conditionalFormatting sqref="F205">
    <cfRule type="cellIs" dxfId="2" priority="1121" stopIfTrue="1" operator="lessThan">
      <formula>0</formula>
    </cfRule>
  </conditionalFormatting>
  <conditionalFormatting sqref="F206">
    <cfRule type="cellIs" dxfId="2" priority="1120" stopIfTrue="1" operator="lessThan">
      <formula>0</formula>
    </cfRule>
  </conditionalFormatting>
  <conditionalFormatting sqref="F207">
    <cfRule type="cellIs" dxfId="2" priority="1119" stopIfTrue="1" operator="lessThan">
      <formula>0</formula>
    </cfRule>
  </conditionalFormatting>
  <conditionalFormatting sqref="F208">
    <cfRule type="cellIs" dxfId="2" priority="1118" stopIfTrue="1" operator="lessThan">
      <formula>0</formula>
    </cfRule>
  </conditionalFormatting>
  <conditionalFormatting sqref="F209">
    <cfRule type="cellIs" dxfId="2" priority="1117" stopIfTrue="1" operator="lessThan">
      <formula>0</formula>
    </cfRule>
  </conditionalFormatting>
  <conditionalFormatting sqref="F210">
    <cfRule type="cellIs" dxfId="2" priority="1116" stopIfTrue="1" operator="lessThan">
      <formula>0</formula>
    </cfRule>
  </conditionalFormatting>
  <conditionalFormatting sqref="F211">
    <cfRule type="cellIs" dxfId="2" priority="1115" stopIfTrue="1" operator="lessThan">
      <formula>0</formula>
    </cfRule>
  </conditionalFormatting>
  <conditionalFormatting sqref="F212">
    <cfRule type="cellIs" dxfId="2" priority="1114" stopIfTrue="1" operator="lessThan">
      <formula>0</formula>
    </cfRule>
  </conditionalFormatting>
  <conditionalFormatting sqref="F213">
    <cfRule type="cellIs" dxfId="2" priority="1113" stopIfTrue="1" operator="lessThan">
      <formula>0</formula>
    </cfRule>
  </conditionalFormatting>
  <conditionalFormatting sqref="F214">
    <cfRule type="cellIs" dxfId="2" priority="1112" stopIfTrue="1" operator="lessThan">
      <formula>0</formula>
    </cfRule>
  </conditionalFormatting>
  <conditionalFormatting sqref="F215">
    <cfRule type="cellIs" dxfId="2" priority="1111" stopIfTrue="1" operator="lessThan">
      <formula>0</formula>
    </cfRule>
  </conditionalFormatting>
  <conditionalFormatting sqref="F216">
    <cfRule type="cellIs" dxfId="2" priority="1110" stopIfTrue="1" operator="lessThan">
      <formula>0</formula>
    </cfRule>
  </conditionalFormatting>
  <conditionalFormatting sqref="F217">
    <cfRule type="cellIs" dxfId="2" priority="1109" stopIfTrue="1" operator="lessThan">
      <formula>0</formula>
    </cfRule>
  </conditionalFormatting>
  <conditionalFormatting sqref="F218">
    <cfRule type="cellIs" dxfId="2" priority="1108" stopIfTrue="1" operator="lessThan">
      <formula>0</formula>
    </cfRule>
  </conditionalFormatting>
  <conditionalFormatting sqref="F219">
    <cfRule type="cellIs" dxfId="2" priority="1107" stopIfTrue="1" operator="lessThan">
      <formula>0</formula>
    </cfRule>
  </conditionalFormatting>
  <conditionalFormatting sqref="F220">
    <cfRule type="cellIs" dxfId="2" priority="1106" stopIfTrue="1" operator="lessThan">
      <formula>0</formula>
    </cfRule>
  </conditionalFormatting>
  <conditionalFormatting sqref="F221">
    <cfRule type="cellIs" dxfId="2" priority="1105" stopIfTrue="1" operator="lessThan">
      <formula>0</formula>
    </cfRule>
  </conditionalFormatting>
  <conditionalFormatting sqref="F222">
    <cfRule type="cellIs" dxfId="2" priority="1104" stopIfTrue="1" operator="lessThan">
      <formula>0</formula>
    </cfRule>
  </conditionalFormatting>
  <conditionalFormatting sqref="F223">
    <cfRule type="cellIs" dxfId="2" priority="1103" stopIfTrue="1" operator="lessThan">
      <formula>0</formula>
    </cfRule>
  </conditionalFormatting>
  <conditionalFormatting sqref="F224">
    <cfRule type="cellIs" dxfId="2" priority="1102" stopIfTrue="1" operator="lessThan">
      <formula>0</formula>
    </cfRule>
  </conditionalFormatting>
  <conditionalFormatting sqref="F225">
    <cfRule type="cellIs" dxfId="2" priority="1101" stopIfTrue="1" operator="lessThan">
      <formula>0</formula>
    </cfRule>
  </conditionalFormatting>
  <conditionalFormatting sqref="F226">
    <cfRule type="cellIs" dxfId="2" priority="1100" stopIfTrue="1" operator="lessThan">
      <formula>0</formula>
    </cfRule>
  </conditionalFormatting>
  <conditionalFormatting sqref="F227">
    <cfRule type="cellIs" dxfId="2" priority="1099" stopIfTrue="1" operator="lessThan">
      <formula>0</formula>
    </cfRule>
  </conditionalFormatting>
  <conditionalFormatting sqref="F228">
    <cfRule type="cellIs" dxfId="2" priority="1098" stopIfTrue="1" operator="lessThan">
      <formula>0</formula>
    </cfRule>
  </conditionalFormatting>
  <conditionalFormatting sqref="F229">
    <cfRule type="cellIs" dxfId="2" priority="1097" stopIfTrue="1" operator="lessThan">
      <formula>0</formula>
    </cfRule>
  </conditionalFormatting>
  <conditionalFormatting sqref="F230">
    <cfRule type="cellIs" dxfId="2" priority="1096" stopIfTrue="1" operator="lessThan">
      <formula>0</formula>
    </cfRule>
  </conditionalFormatting>
  <conditionalFormatting sqref="F231">
    <cfRule type="cellIs" dxfId="2" priority="1095" stopIfTrue="1" operator="lessThan">
      <formula>0</formula>
    </cfRule>
  </conditionalFormatting>
  <conditionalFormatting sqref="F232">
    <cfRule type="cellIs" dxfId="2" priority="1094" stopIfTrue="1" operator="lessThan">
      <formula>0</formula>
    </cfRule>
  </conditionalFormatting>
  <conditionalFormatting sqref="F233">
    <cfRule type="cellIs" dxfId="2" priority="1093" stopIfTrue="1" operator="lessThan">
      <formula>0</formula>
    </cfRule>
  </conditionalFormatting>
  <conditionalFormatting sqref="F234">
    <cfRule type="cellIs" dxfId="2" priority="1092" stopIfTrue="1" operator="lessThan">
      <formula>0</formula>
    </cfRule>
  </conditionalFormatting>
  <conditionalFormatting sqref="F235">
    <cfRule type="cellIs" dxfId="2" priority="1091" stopIfTrue="1" operator="lessThan">
      <formula>0</formula>
    </cfRule>
  </conditionalFormatting>
  <conditionalFormatting sqref="F236">
    <cfRule type="cellIs" dxfId="2" priority="1090" stopIfTrue="1" operator="lessThan">
      <formula>0</formula>
    </cfRule>
  </conditionalFormatting>
  <conditionalFormatting sqref="F237">
    <cfRule type="cellIs" dxfId="2" priority="1089" stopIfTrue="1" operator="lessThan">
      <formula>0</formula>
    </cfRule>
  </conditionalFormatting>
  <conditionalFormatting sqref="F238">
    <cfRule type="cellIs" dxfId="2" priority="1088" stopIfTrue="1" operator="lessThan">
      <formula>0</formula>
    </cfRule>
  </conditionalFormatting>
  <conditionalFormatting sqref="F239">
    <cfRule type="cellIs" dxfId="2" priority="1087" stopIfTrue="1" operator="lessThan">
      <formula>0</formula>
    </cfRule>
  </conditionalFormatting>
  <conditionalFormatting sqref="F240">
    <cfRule type="cellIs" dxfId="2" priority="1086" stopIfTrue="1" operator="lessThan">
      <formula>0</formula>
    </cfRule>
  </conditionalFormatting>
  <conditionalFormatting sqref="F241">
    <cfRule type="cellIs" dxfId="2" priority="1085" stopIfTrue="1" operator="lessThan">
      <formula>0</formula>
    </cfRule>
  </conditionalFormatting>
  <conditionalFormatting sqref="F242">
    <cfRule type="cellIs" dxfId="2" priority="1084" stopIfTrue="1" operator="lessThan">
      <formula>0</formula>
    </cfRule>
  </conditionalFormatting>
  <conditionalFormatting sqref="F243">
    <cfRule type="cellIs" dxfId="2" priority="1083" stopIfTrue="1" operator="lessThan">
      <formula>0</formula>
    </cfRule>
  </conditionalFormatting>
  <conditionalFormatting sqref="F244">
    <cfRule type="cellIs" dxfId="2" priority="1082" stopIfTrue="1" operator="lessThan">
      <formula>0</formula>
    </cfRule>
  </conditionalFormatting>
  <conditionalFormatting sqref="F245">
    <cfRule type="cellIs" dxfId="2" priority="1081" stopIfTrue="1" operator="lessThan">
      <formula>0</formula>
    </cfRule>
  </conditionalFormatting>
  <conditionalFormatting sqref="F246">
    <cfRule type="cellIs" dxfId="2" priority="1080" stopIfTrue="1" operator="lessThan">
      <formula>0</formula>
    </cfRule>
  </conditionalFormatting>
  <conditionalFormatting sqref="F247">
    <cfRule type="cellIs" dxfId="2" priority="1079" stopIfTrue="1" operator="lessThan">
      <formula>0</formula>
    </cfRule>
  </conditionalFormatting>
  <conditionalFormatting sqref="F248">
    <cfRule type="cellIs" dxfId="2" priority="1078" stopIfTrue="1" operator="lessThan">
      <formula>0</formula>
    </cfRule>
  </conditionalFormatting>
  <conditionalFormatting sqref="F249">
    <cfRule type="cellIs" dxfId="2" priority="1077" stopIfTrue="1" operator="lessThan">
      <formula>0</formula>
    </cfRule>
  </conditionalFormatting>
  <conditionalFormatting sqref="F250">
    <cfRule type="cellIs" dxfId="2" priority="1076" stopIfTrue="1" operator="lessThan">
      <formula>0</formula>
    </cfRule>
  </conditionalFormatting>
  <conditionalFormatting sqref="F251">
    <cfRule type="cellIs" dxfId="2" priority="1075" stopIfTrue="1" operator="lessThan">
      <formula>0</formula>
    </cfRule>
  </conditionalFormatting>
  <conditionalFormatting sqref="F252">
    <cfRule type="cellIs" dxfId="2" priority="1074" stopIfTrue="1" operator="lessThan">
      <formula>0</formula>
    </cfRule>
  </conditionalFormatting>
  <conditionalFormatting sqref="F253">
    <cfRule type="cellIs" dxfId="2" priority="1073" stopIfTrue="1" operator="lessThan">
      <formula>0</formula>
    </cfRule>
  </conditionalFormatting>
  <conditionalFormatting sqref="F254">
    <cfRule type="cellIs" dxfId="2" priority="1072" stopIfTrue="1" operator="lessThan">
      <formula>0</formula>
    </cfRule>
  </conditionalFormatting>
  <conditionalFormatting sqref="F255">
    <cfRule type="cellIs" dxfId="2" priority="1071" stopIfTrue="1" operator="lessThan">
      <formula>0</formula>
    </cfRule>
  </conditionalFormatting>
  <conditionalFormatting sqref="F256">
    <cfRule type="cellIs" dxfId="2" priority="1070" stopIfTrue="1" operator="lessThan">
      <formula>0</formula>
    </cfRule>
  </conditionalFormatting>
  <conditionalFormatting sqref="F257">
    <cfRule type="cellIs" dxfId="2" priority="1069" stopIfTrue="1" operator="lessThan">
      <formula>0</formula>
    </cfRule>
  </conditionalFormatting>
  <conditionalFormatting sqref="F258">
    <cfRule type="cellIs" dxfId="2" priority="1068" stopIfTrue="1" operator="lessThan">
      <formula>0</formula>
    </cfRule>
  </conditionalFormatting>
  <conditionalFormatting sqref="F259">
    <cfRule type="cellIs" dxfId="2" priority="1067" stopIfTrue="1" operator="lessThan">
      <formula>0</formula>
    </cfRule>
  </conditionalFormatting>
  <conditionalFormatting sqref="F260">
    <cfRule type="cellIs" dxfId="2" priority="1066" stopIfTrue="1" operator="lessThan">
      <formula>0</formula>
    </cfRule>
  </conditionalFormatting>
  <conditionalFormatting sqref="F261">
    <cfRule type="cellIs" dxfId="2" priority="1065" stopIfTrue="1" operator="lessThan">
      <formula>0</formula>
    </cfRule>
  </conditionalFormatting>
  <conditionalFormatting sqref="F262">
    <cfRule type="cellIs" dxfId="2" priority="1064" stopIfTrue="1" operator="lessThan">
      <formula>0</formula>
    </cfRule>
  </conditionalFormatting>
  <conditionalFormatting sqref="F263">
    <cfRule type="cellIs" dxfId="2" priority="1063" stopIfTrue="1" operator="lessThan">
      <formula>0</formula>
    </cfRule>
  </conditionalFormatting>
  <conditionalFormatting sqref="F264">
    <cfRule type="cellIs" dxfId="2" priority="1062" stopIfTrue="1" operator="lessThan">
      <formula>0</formula>
    </cfRule>
  </conditionalFormatting>
  <conditionalFormatting sqref="F265">
    <cfRule type="cellIs" dxfId="2" priority="1061" stopIfTrue="1" operator="lessThan">
      <formula>0</formula>
    </cfRule>
  </conditionalFormatting>
  <conditionalFormatting sqref="F266">
    <cfRule type="cellIs" dxfId="2" priority="1060" stopIfTrue="1" operator="lessThan">
      <formula>0</formula>
    </cfRule>
  </conditionalFormatting>
  <conditionalFormatting sqref="F267">
    <cfRule type="cellIs" dxfId="2" priority="1059" stopIfTrue="1" operator="lessThan">
      <formula>0</formula>
    </cfRule>
  </conditionalFormatting>
  <conditionalFormatting sqref="F268">
    <cfRule type="cellIs" dxfId="2" priority="1058" stopIfTrue="1" operator="lessThan">
      <formula>0</formula>
    </cfRule>
  </conditionalFormatting>
  <conditionalFormatting sqref="F269">
    <cfRule type="cellIs" dxfId="2" priority="1057" stopIfTrue="1" operator="lessThan">
      <formula>0</formula>
    </cfRule>
  </conditionalFormatting>
  <conditionalFormatting sqref="F270">
    <cfRule type="cellIs" dxfId="2" priority="1056" stopIfTrue="1" operator="lessThan">
      <formula>0</formula>
    </cfRule>
  </conditionalFormatting>
  <conditionalFormatting sqref="F271">
    <cfRule type="cellIs" dxfId="2" priority="1055" stopIfTrue="1" operator="lessThan">
      <formula>0</formula>
    </cfRule>
  </conditionalFormatting>
  <conditionalFormatting sqref="F272">
    <cfRule type="cellIs" dxfId="2" priority="1054" stopIfTrue="1" operator="lessThan">
      <formula>0</formula>
    </cfRule>
  </conditionalFormatting>
  <conditionalFormatting sqref="F273">
    <cfRule type="cellIs" dxfId="2" priority="1053" stopIfTrue="1" operator="lessThan">
      <formula>0</formula>
    </cfRule>
  </conditionalFormatting>
  <conditionalFormatting sqref="F274">
    <cfRule type="cellIs" dxfId="2" priority="1052" stopIfTrue="1" operator="lessThan">
      <formula>0</formula>
    </cfRule>
  </conditionalFormatting>
  <conditionalFormatting sqref="F275">
    <cfRule type="cellIs" dxfId="2" priority="1051" stopIfTrue="1" operator="lessThan">
      <formula>0</formula>
    </cfRule>
  </conditionalFormatting>
  <conditionalFormatting sqref="F276">
    <cfRule type="cellIs" dxfId="2" priority="1050" stopIfTrue="1" operator="lessThan">
      <formula>0</formula>
    </cfRule>
  </conditionalFormatting>
  <conditionalFormatting sqref="F277">
    <cfRule type="cellIs" dxfId="2" priority="1049" stopIfTrue="1" operator="lessThan">
      <formula>0</formula>
    </cfRule>
  </conditionalFormatting>
  <conditionalFormatting sqref="F278">
    <cfRule type="cellIs" dxfId="2" priority="1048" stopIfTrue="1" operator="lessThan">
      <formula>0</formula>
    </cfRule>
  </conditionalFormatting>
  <conditionalFormatting sqref="F279">
    <cfRule type="cellIs" dxfId="2" priority="1047" stopIfTrue="1" operator="lessThan">
      <formula>0</formula>
    </cfRule>
  </conditionalFormatting>
  <conditionalFormatting sqref="F280">
    <cfRule type="cellIs" dxfId="2" priority="1046" stopIfTrue="1" operator="lessThan">
      <formula>0</formula>
    </cfRule>
  </conditionalFormatting>
  <conditionalFormatting sqref="F281">
    <cfRule type="cellIs" dxfId="2" priority="1045" stopIfTrue="1" operator="lessThan">
      <formula>0</formula>
    </cfRule>
  </conditionalFormatting>
  <conditionalFormatting sqref="F282">
    <cfRule type="cellIs" dxfId="2" priority="1044" stopIfTrue="1" operator="lessThan">
      <formula>0</formula>
    </cfRule>
  </conditionalFormatting>
  <conditionalFormatting sqref="F283">
    <cfRule type="cellIs" dxfId="2" priority="1043" stopIfTrue="1" operator="lessThan">
      <formula>0</formula>
    </cfRule>
  </conditionalFormatting>
  <conditionalFormatting sqref="F284">
    <cfRule type="cellIs" dxfId="2" priority="1042" stopIfTrue="1" operator="lessThan">
      <formula>0</formula>
    </cfRule>
  </conditionalFormatting>
  <conditionalFormatting sqref="F285">
    <cfRule type="cellIs" dxfId="2" priority="1041" stopIfTrue="1" operator="lessThan">
      <formula>0</formula>
    </cfRule>
  </conditionalFormatting>
  <conditionalFormatting sqref="F286">
    <cfRule type="cellIs" dxfId="2" priority="1040" stopIfTrue="1" operator="lessThan">
      <formula>0</formula>
    </cfRule>
  </conditionalFormatting>
  <conditionalFormatting sqref="F287">
    <cfRule type="cellIs" dxfId="2" priority="1039" stopIfTrue="1" operator="lessThan">
      <formula>0</formula>
    </cfRule>
  </conditionalFormatting>
  <conditionalFormatting sqref="F288">
    <cfRule type="cellIs" dxfId="2" priority="1038" stopIfTrue="1" operator="lessThan">
      <formula>0</formula>
    </cfRule>
  </conditionalFormatting>
  <conditionalFormatting sqref="F289">
    <cfRule type="cellIs" dxfId="2" priority="1037" stopIfTrue="1" operator="lessThan">
      <formula>0</formula>
    </cfRule>
  </conditionalFormatting>
  <conditionalFormatting sqref="F290">
    <cfRule type="cellIs" dxfId="2" priority="1036" stopIfTrue="1" operator="lessThan">
      <formula>0</formula>
    </cfRule>
  </conditionalFormatting>
  <conditionalFormatting sqref="F291">
    <cfRule type="cellIs" dxfId="2" priority="1035" stopIfTrue="1" operator="lessThan">
      <formula>0</formula>
    </cfRule>
  </conditionalFormatting>
  <conditionalFormatting sqref="F292">
    <cfRule type="cellIs" dxfId="2" priority="1034" stopIfTrue="1" operator="lessThan">
      <formula>0</formula>
    </cfRule>
  </conditionalFormatting>
  <conditionalFormatting sqref="F293">
    <cfRule type="cellIs" dxfId="2" priority="1033" stopIfTrue="1" operator="lessThan">
      <formula>0</formula>
    </cfRule>
  </conditionalFormatting>
  <conditionalFormatting sqref="F294">
    <cfRule type="cellIs" dxfId="2" priority="1032" stopIfTrue="1" operator="lessThan">
      <formula>0</formula>
    </cfRule>
  </conditionalFormatting>
  <conditionalFormatting sqref="F295">
    <cfRule type="cellIs" dxfId="2" priority="1031" stopIfTrue="1" operator="lessThan">
      <formula>0</formula>
    </cfRule>
  </conditionalFormatting>
  <conditionalFormatting sqref="F296">
    <cfRule type="cellIs" dxfId="2" priority="1030" stopIfTrue="1" operator="lessThan">
      <formula>0</formula>
    </cfRule>
  </conditionalFormatting>
  <conditionalFormatting sqref="F297">
    <cfRule type="cellIs" dxfId="2" priority="1029" stopIfTrue="1" operator="lessThan">
      <formula>0</formula>
    </cfRule>
  </conditionalFormatting>
  <conditionalFormatting sqref="F298">
    <cfRule type="cellIs" dxfId="2" priority="1028" stopIfTrue="1" operator="lessThan">
      <formula>0</formula>
    </cfRule>
  </conditionalFormatting>
  <conditionalFormatting sqref="F299">
    <cfRule type="cellIs" dxfId="2" priority="1027" stopIfTrue="1" operator="lessThan">
      <formula>0</formula>
    </cfRule>
  </conditionalFormatting>
  <conditionalFormatting sqref="F300">
    <cfRule type="cellIs" dxfId="2" priority="1026" stopIfTrue="1" operator="lessThan">
      <formula>0</formula>
    </cfRule>
  </conditionalFormatting>
  <conditionalFormatting sqref="F301">
    <cfRule type="cellIs" dxfId="2" priority="1025" stopIfTrue="1" operator="lessThan">
      <formula>0</formula>
    </cfRule>
  </conditionalFormatting>
  <conditionalFormatting sqref="F302">
    <cfRule type="cellIs" dxfId="2" priority="1024" stopIfTrue="1" operator="lessThan">
      <formula>0</formula>
    </cfRule>
  </conditionalFormatting>
  <conditionalFormatting sqref="F303">
    <cfRule type="cellIs" dxfId="2" priority="1023" stopIfTrue="1" operator="lessThan">
      <formula>0</formula>
    </cfRule>
  </conditionalFormatting>
  <conditionalFormatting sqref="F304">
    <cfRule type="cellIs" dxfId="2" priority="1022" stopIfTrue="1" operator="lessThan">
      <formula>0</formula>
    </cfRule>
  </conditionalFormatting>
  <conditionalFormatting sqref="F305">
    <cfRule type="cellIs" dxfId="2" priority="1021" stopIfTrue="1" operator="lessThan">
      <formula>0</formula>
    </cfRule>
  </conditionalFormatting>
  <conditionalFormatting sqref="F306">
    <cfRule type="cellIs" dxfId="2" priority="1020" stopIfTrue="1" operator="lessThan">
      <formula>0</formula>
    </cfRule>
  </conditionalFormatting>
  <conditionalFormatting sqref="F307">
    <cfRule type="cellIs" dxfId="2" priority="1019" stopIfTrue="1" operator="lessThan">
      <formula>0</formula>
    </cfRule>
  </conditionalFormatting>
  <conditionalFormatting sqref="F308">
    <cfRule type="cellIs" dxfId="2" priority="1018" stopIfTrue="1" operator="lessThan">
      <formula>0</formula>
    </cfRule>
  </conditionalFormatting>
  <conditionalFormatting sqref="F309">
    <cfRule type="cellIs" dxfId="2" priority="1017" stopIfTrue="1" operator="lessThan">
      <formula>0</formula>
    </cfRule>
  </conditionalFormatting>
  <conditionalFormatting sqref="F310">
    <cfRule type="cellIs" dxfId="2" priority="1016" stopIfTrue="1" operator="lessThan">
      <formula>0</formula>
    </cfRule>
  </conditionalFormatting>
  <conditionalFormatting sqref="F311">
    <cfRule type="cellIs" dxfId="2" priority="1015" stopIfTrue="1" operator="lessThan">
      <formula>0</formula>
    </cfRule>
  </conditionalFormatting>
  <conditionalFormatting sqref="F312">
    <cfRule type="cellIs" dxfId="2" priority="1014" stopIfTrue="1" operator="lessThan">
      <formula>0</formula>
    </cfRule>
  </conditionalFormatting>
  <conditionalFormatting sqref="F313">
    <cfRule type="cellIs" dxfId="2" priority="1013" stopIfTrue="1" operator="lessThan">
      <formula>0</formula>
    </cfRule>
  </conditionalFormatting>
  <conditionalFormatting sqref="F314">
    <cfRule type="cellIs" dxfId="2" priority="1012" stopIfTrue="1" operator="lessThan">
      <formula>0</formula>
    </cfRule>
  </conditionalFormatting>
  <conditionalFormatting sqref="F315">
    <cfRule type="cellIs" dxfId="2" priority="1011" stopIfTrue="1" operator="lessThan">
      <formula>0</formula>
    </cfRule>
  </conditionalFormatting>
  <conditionalFormatting sqref="F316">
    <cfRule type="cellIs" dxfId="2" priority="1010" stopIfTrue="1" operator="lessThan">
      <formula>0</formula>
    </cfRule>
  </conditionalFormatting>
  <conditionalFormatting sqref="F317">
    <cfRule type="cellIs" dxfId="2" priority="1009" stopIfTrue="1" operator="lessThan">
      <formula>0</formula>
    </cfRule>
  </conditionalFormatting>
  <conditionalFormatting sqref="F318">
    <cfRule type="cellIs" dxfId="2" priority="1008" stopIfTrue="1" operator="lessThan">
      <formula>0</formula>
    </cfRule>
  </conditionalFormatting>
  <conditionalFormatting sqref="F319">
    <cfRule type="cellIs" dxfId="2" priority="1007" stopIfTrue="1" operator="lessThan">
      <formula>0</formula>
    </cfRule>
  </conditionalFormatting>
  <conditionalFormatting sqref="F320">
    <cfRule type="cellIs" dxfId="2" priority="1006" stopIfTrue="1" operator="lessThan">
      <formula>0</formula>
    </cfRule>
  </conditionalFormatting>
  <conditionalFormatting sqref="F321">
    <cfRule type="cellIs" dxfId="2" priority="1005" stopIfTrue="1" operator="lessThan">
      <formula>0</formula>
    </cfRule>
  </conditionalFormatting>
  <conditionalFormatting sqref="F322">
    <cfRule type="cellIs" dxfId="2" priority="1004" stopIfTrue="1" operator="lessThan">
      <formula>0</formula>
    </cfRule>
  </conditionalFormatting>
  <conditionalFormatting sqref="F323">
    <cfRule type="cellIs" dxfId="2" priority="1003" stopIfTrue="1" operator="lessThan">
      <formula>0</formula>
    </cfRule>
  </conditionalFormatting>
  <conditionalFormatting sqref="F324">
    <cfRule type="cellIs" dxfId="2" priority="1002" stopIfTrue="1" operator="lessThan">
      <formula>0</formula>
    </cfRule>
  </conditionalFormatting>
  <conditionalFormatting sqref="F325">
    <cfRule type="cellIs" dxfId="2" priority="1001" stopIfTrue="1" operator="lessThan">
      <formula>0</formula>
    </cfRule>
  </conditionalFormatting>
  <conditionalFormatting sqref="F326">
    <cfRule type="cellIs" dxfId="2" priority="1000" stopIfTrue="1" operator="lessThan">
      <formula>0</formula>
    </cfRule>
  </conditionalFormatting>
  <conditionalFormatting sqref="F327">
    <cfRule type="cellIs" dxfId="2" priority="999" stopIfTrue="1" operator="lessThan">
      <formula>0</formula>
    </cfRule>
  </conditionalFormatting>
  <conditionalFormatting sqref="F328">
    <cfRule type="cellIs" dxfId="2" priority="998" stopIfTrue="1" operator="lessThan">
      <formula>0</formula>
    </cfRule>
  </conditionalFormatting>
  <conditionalFormatting sqref="F329">
    <cfRule type="cellIs" dxfId="2" priority="997" stopIfTrue="1" operator="lessThan">
      <formula>0</formula>
    </cfRule>
  </conditionalFormatting>
  <conditionalFormatting sqref="F330">
    <cfRule type="cellIs" dxfId="2" priority="996" stopIfTrue="1" operator="lessThan">
      <formula>0</formula>
    </cfRule>
  </conditionalFormatting>
  <conditionalFormatting sqref="F331">
    <cfRule type="cellIs" dxfId="2" priority="995" stopIfTrue="1" operator="lessThan">
      <formula>0</formula>
    </cfRule>
  </conditionalFormatting>
  <conditionalFormatting sqref="F332">
    <cfRule type="cellIs" dxfId="2" priority="994" stopIfTrue="1" operator="lessThan">
      <formula>0</formula>
    </cfRule>
  </conditionalFormatting>
  <conditionalFormatting sqref="F333">
    <cfRule type="cellIs" dxfId="2" priority="993" stopIfTrue="1" operator="lessThan">
      <formula>0</formula>
    </cfRule>
  </conditionalFormatting>
  <conditionalFormatting sqref="F334">
    <cfRule type="cellIs" dxfId="2" priority="992" stopIfTrue="1" operator="lessThan">
      <formula>0</formula>
    </cfRule>
  </conditionalFormatting>
  <conditionalFormatting sqref="F335">
    <cfRule type="cellIs" dxfId="2" priority="991" stopIfTrue="1" operator="lessThan">
      <formula>0</formula>
    </cfRule>
  </conditionalFormatting>
  <conditionalFormatting sqref="F336">
    <cfRule type="cellIs" dxfId="2" priority="990" stopIfTrue="1" operator="lessThan">
      <formula>0</formula>
    </cfRule>
  </conditionalFormatting>
  <conditionalFormatting sqref="F337">
    <cfRule type="cellIs" dxfId="2" priority="989" stopIfTrue="1" operator="lessThan">
      <formula>0</formula>
    </cfRule>
  </conditionalFormatting>
  <conditionalFormatting sqref="F338">
    <cfRule type="cellIs" dxfId="2" priority="988" stopIfTrue="1" operator="lessThan">
      <formula>0</formula>
    </cfRule>
  </conditionalFormatting>
  <conditionalFormatting sqref="F339">
    <cfRule type="cellIs" dxfId="2" priority="987" stopIfTrue="1" operator="lessThan">
      <formula>0</formula>
    </cfRule>
  </conditionalFormatting>
  <conditionalFormatting sqref="F340">
    <cfRule type="cellIs" dxfId="2" priority="986" stopIfTrue="1" operator="lessThan">
      <formula>0</formula>
    </cfRule>
  </conditionalFormatting>
  <conditionalFormatting sqref="F341">
    <cfRule type="cellIs" dxfId="2" priority="985" stopIfTrue="1" operator="lessThan">
      <formula>0</formula>
    </cfRule>
  </conditionalFormatting>
  <conditionalFormatting sqref="F342">
    <cfRule type="cellIs" dxfId="2" priority="984" stopIfTrue="1" operator="lessThan">
      <formula>0</formula>
    </cfRule>
  </conditionalFormatting>
  <conditionalFormatting sqref="F343">
    <cfRule type="cellIs" dxfId="2" priority="983" stopIfTrue="1" operator="lessThan">
      <formula>0</formula>
    </cfRule>
  </conditionalFormatting>
  <conditionalFormatting sqref="F344">
    <cfRule type="cellIs" dxfId="2" priority="982" stopIfTrue="1" operator="lessThan">
      <formula>0</formula>
    </cfRule>
  </conditionalFormatting>
  <conditionalFormatting sqref="F345">
    <cfRule type="cellIs" dxfId="2" priority="981" stopIfTrue="1" operator="lessThan">
      <formula>0</formula>
    </cfRule>
  </conditionalFormatting>
  <conditionalFormatting sqref="F346">
    <cfRule type="cellIs" dxfId="2" priority="980" stopIfTrue="1" operator="lessThan">
      <formula>0</formula>
    </cfRule>
  </conditionalFormatting>
  <conditionalFormatting sqref="F347">
    <cfRule type="cellIs" dxfId="2" priority="979" stopIfTrue="1" operator="lessThan">
      <formula>0</formula>
    </cfRule>
  </conditionalFormatting>
  <conditionalFormatting sqref="F348">
    <cfRule type="cellIs" dxfId="2" priority="978" stopIfTrue="1" operator="lessThan">
      <formula>0</formula>
    </cfRule>
  </conditionalFormatting>
  <conditionalFormatting sqref="F349">
    <cfRule type="cellIs" dxfId="2" priority="977" stopIfTrue="1" operator="lessThan">
      <formula>0</formula>
    </cfRule>
  </conditionalFormatting>
  <conditionalFormatting sqref="F350">
    <cfRule type="cellIs" dxfId="2" priority="976" stopIfTrue="1" operator="lessThan">
      <formula>0</formula>
    </cfRule>
  </conditionalFormatting>
  <conditionalFormatting sqref="F351">
    <cfRule type="cellIs" dxfId="2" priority="975" stopIfTrue="1" operator="lessThan">
      <formula>0</formula>
    </cfRule>
  </conditionalFormatting>
  <conditionalFormatting sqref="F352">
    <cfRule type="cellIs" dxfId="2" priority="974" stopIfTrue="1" operator="lessThan">
      <formula>0</formula>
    </cfRule>
  </conditionalFormatting>
  <conditionalFormatting sqref="F353">
    <cfRule type="cellIs" dxfId="2" priority="973" stopIfTrue="1" operator="lessThan">
      <formula>0</formula>
    </cfRule>
  </conditionalFormatting>
  <conditionalFormatting sqref="F354">
    <cfRule type="cellIs" dxfId="2" priority="972" stopIfTrue="1" operator="lessThan">
      <formula>0</formula>
    </cfRule>
  </conditionalFormatting>
  <conditionalFormatting sqref="F355">
    <cfRule type="cellIs" dxfId="2" priority="971" stopIfTrue="1" operator="lessThan">
      <formula>0</formula>
    </cfRule>
  </conditionalFormatting>
  <conditionalFormatting sqref="F356">
    <cfRule type="cellIs" dxfId="2" priority="970" stopIfTrue="1" operator="lessThan">
      <formula>0</formula>
    </cfRule>
  </conditionalFormatting>
  <conditionalFormatting sqref="F357">
    <cfRule type="cellIs" dxfId="2" priority="969" stopIfTrue="1" operator="lessThan">
      <formula>0</formula>
    </cfRule>
  </conditionalFormatting>
  <conditionalFormatting sqref="F358">
    <cfRule type="cellIs" dxfId="2" priority="968" stopIfTrue="1" operator="lessThan">
      <formula>0</formula>
    </cfRule>
  </conditionalFormatting>
  <conditionalFormatting sqref="F359">
    <cfRule type="cellIs" dxfId="2" priority="967" stopIfTrue="1" operator="lessThan">
      <formula>0</formula>
    </cfRule>
  </conditionalFormatting>
  <conditionalFormatting sqref="F360">
    <cfRule type="cellIs" dxfId="2" priority="966" stopIfTrue="1" operator="lessThan">
      <formula>0</formula>
    </cfRule>
  </conditionalFormatting>
  <conditionalFormatting sqref="F361">
    <cfRule type="cellIs" dxfId="2" priority="965" stopIfTrue="1" operator="lessThan">
      <formula>0</formula>
    </cfRule>
  </conditionalFormatting>
  <conditionalFormatting sqref="F362">
    <cfRule type="cellIs" dxfId="2" priority="964" stopIfTrue="1" operator="lessThan">
      <formula>0</formula>
    </cfRule>
  </conditionalFormatting>
  <conditionalFormatting sqref="F363">
    <cfRule type="cellIs" dxfId="2" priority="963" stopIfTrue="1" operator="lessThan">
      <formula>0</formula>
    </cfRule>
  </conditionalFormatting>
  <conditionalFormatting sqref="F364">
    <cfRule type="cellIs" dxfId="2" priority="962" stopIfTrue="1" operator="lessThan">
      <formula>0</formula>
    </cfRule>
  </conditionalFormatting>
  <conditionalFormatting sqref="F365">
    <cfRule type="cellIs" dxfId="2" priority="961" stopIfTrue="1" operator="lessThan">
      <formula>0</formula>
    </cfRule>
  </conditionalFormatting>
  <conditionalFormatting sqref="F366">
    <cfRule type="cellIs" dxfId="2" priority="960" stopIfTrue="1" operator="lessThan">
      <formula>0</formula>
    </cfRule>
  </conditionalFormatting>
  <conditionalFormatting sqref="F367">
    <cfRule type="cellIs" dxfId="2" priority="959" stopIfTrue="1" operator="lessThan">
      <formula>0</formula>
    </cfRule>
  </conditionalFormatting>
  <conditionalFormatting sqref="F368">
    <cfRule type="cellIs" dxfId="2" priority="958" stopIfTrue="1" operator="lessThan">
      <formula>0</formula>
    </cfRule>
  </conditionalFormatting>
  <conditionalFormatting sqref="F369">
    <cfRule type="cellIs" dxfId="2" priority="957" stopIfTrue="1" operator="lessThan">
      <formula>0</formula>
    </cfRule>
  </conditionalFormatting>
  <conditionalFormatting sqref="F370">
    <cfRule type="cellIs" dxfId="2" priority="956" stopIfTrue="1" operator="lessThan">
      <formula>0</formula>
    </cfRule>
  </conditionalFormatting>
  <conditionalFormatting sqref="F371">
    <cfRule type="cellIs" dxfId="2" priority="955" stopIfTrue="1" operator="lessThan">
      <formula>0</formula>
    </cfRule>
  </conditionalFormatting>
  <conditionalFormatting sqref="F372">
    <cfRule type="cellIs" dxfId="2" priority="954" stopIfTrue="1" operator="lessThan">
      <formula>0</formula>
    </cfRule>
  </conditionalFormatting>
  <conditionalFormatting sqref="F373">
    <cfRule type="cellIs" dxfId="2" priority="953" stopIfTrue="1" operator="lessThan">
      <formula>0</formula>
    </cfRule>
  </conditionalFormatting>
  <conditionalFormatting sqref="F374">
    <cfRule type="cellIs" dxfId="2" priority="952" stopIfTrue="1" operator="lessThan">
      <formula>0</formula>
    </cfRule>
  </conditionalFormatting>
  <conditionalFormatting sqref="F375">
    <cfRule type="cellIs" dxfId="2" priority="951" stopIfTrue="1" operator="lessThan">
      <formula>0</formula>
    </cfRule>
  </conditionalFormatting>
  <conditionalFormatting sqref="F376">
    <cfRule type="cellIs" dxfId="2" priority="950" stopIfTrue="1" operator="lessThan">
      <formula>0</formula>
    </cfRule>
  </conditionalFormatting>
  <conditionalFormatting sqref="F377">
    <cfRule type="cellIs" dxfId="2" priority="949" stopIfTrue="1" operator="lessThan">
      <formula>0</formula>
    </cfRule>
  </conditionalFormatting>
  <conditionalFormatting sqref="F378">
    <cfRule type="cellIs" dxfId="2" priority="948" stopIfTrue="1" operator="lessThan">
      <formula>0</formula>
    </cfRule>
  </conditionalFormatting>
  <conditionalFormatting sqref="F379">
    <cfRule type="cellIs" dxfId="2" priority="947" stopIfTrue="1" operator="lessThan">
      <formula>0</formula>
    </cfRule>
  </conditionalFormatting>
  <conditionalFormatting sqref="F380">
    <cfRule type="cellIs" dxfId="2" priority="946" stopIfTrue="1" operator="lessThan">
      <formula>0</formula>
    </cfRule>
  </conditionalFormatting>
  <conditionalFormatting sqref="F381">
    <cfRule type="cellIs" dxfId="2" priority="945" stopIfTrue="1" operator="lessThan">
      <formula>0</formula>
    </cfRule>
  </conditionalFormatting>
  <conditionalFormatting sqref="F382">
    <cfRule type="cellIs" dxfId="2" priority="944" stopIfTrue="1" operator="lessThan">
      <formula>0</formula>
    </cfRule>
  </conditionalFormatting>
  <conditionalFormatting sqref="F383">
    <cfRule type="cellIs" dxfId="2" priority="943" stopIfTrue="1" operator="lessThan">
      <formula>0</formula>
    </cfRule>
  </conditionalFormatting>
  <conditionalFormatting sqref="F384">
    <cfRule type="cellIs" dxfId="2" priority="942" stopIfTrue="1" operator="lessThan">
      <formula>0</formula>
    </cfRule>
  </conditionalFormatting>
  <conditionalFormatting sqref="F385">
    <cfRule type="cellIs" dxfId="2" priority="941" stopIfTrue="1" operator="lessThan">
      <formula>0</formula>
    </cfRule>
  </conditionalFormatting>
  <conditionalFormatting sqref="F386">
    <cfRule type="cellIs" dxfId="2" priority="940" stopIfTrue="1" operator="lessThan">
      <formula>0</formula>
    </cfRule>
  </conditionalFormatting>
  <conditionalFormatting sqref="F387">
    <cfRule type="cellIs" dxfId="2" priority="939" stopIfTrue="1" operator="lessThan">
      <formula>0</formula>
    </cfRule>
  </conditionalFormatting>
  <conditionalFormatting sqref="F388">
    <cfRule type="cellIs" dxfId="2" priority="938" stopIfTrue="1" operator="lessThan">
      <formula>0</formula>
    </cfRule>
  </conditionalFormatting>
  <conditionalFormatting sqref="F389">
    <cfRule type="cellIs" dxfId="2" priority="937" stopIfTrue="1" operator="lessThan">
      <formula>0</formula>
    </cfRule>
  </conditionalFormatting>
  <conditionalFormatting sqref="F390">
    <cfRule type="cellIs" dxfId="2" priority="936" stopIfTrue="1" operator="lessThan">
      <formula>0</formula>
    </cfRule>
  </conditionalFormatting>
  <conditionalFormatting sqref="F391">
    <cfRule type="cellIs" dxfId="2" priority="935" stopIfTrue="1" operator="lessThan">
      <formula>0</formula>
    </cfRule>
  </conditionalFormatting>
  <conditionalFormatting sqref="F392">
    <cfRule type="cellIs" dxfId="2" priority="934" stopIfTrue="1" operator="lessThan">
      <formula>0</formula>
    </cfRule>
  </conditionalFormatting>
  <conditionalFormatting sqref="F393">
    <cfRule type="cellIs" dxfId="2" priority="933" stopIfTrue="1" operator="lessThan">
      <formula>0</formula>
    </cfRule>
  </conditionalFormatting>
  <conditionalFormatting sqref="F394">
    <cfRule type="cellIs" dxfId="2" priority="932" stopIfTrue="1" operator="lessThan">
      <formula>0</formula>
    </cfRule>
  </conditionalFormatting>
  <conditionalFormatting sqref="F395">
    <cfRule type="cellIs" dxfId="2" priority="931" stopIfTrue="1" operator="lessThan">
      <formula>0</formula>
    </cfRule>
  </conditionalFormatting>
  <conditionalFormatting sqref="F396">
    <cfRule type="cellIs" dxfId="2" priority="930" stopIfTrue="1" operator="lessThan">
      <formula>0</formula>
    </cfRule>
  </conditionalFormatting>
  <conditionalFormatting sqref="F397">
    <cfRule type="cellIs" dxfId="2" priority="929" stopIfTrue="1" operator="lessThan">
      <formula>0</formula>
    </cfRule>
  </conditionalFormatting>
  <conditionalFormatting sqref="F398">
    <cfRule type="cellIs" dxfId="2" priority="928" stopIfTrue="1" operator="lessThan">
      <formula>0</formula>
    </cfRule>
  </conditionalFormatting>
  <conditionalFormatting sqref="F399">
    <cfRule type="cellIs" dxfId="2" priority="927" stopIfTrue="1" operator="lessThan">
      <formula>0</formula>
    </cfRule>
  </conditionalFormatting>
  <conditionalFormatting sqref="F400">
    <cfRule type="cellIs" dxfId="2" priority="926" stopIfTrue="1" operator="lessThan">
      <formula>0</formula>
    </cfRule>
  </conditionalFormatting>
  <conditionalFormatting sqref="F401">
    <cfRule type="cellIs" dxfId="2" priority="925" stopIfTrue="1" operator="lessThan">
      <formula>0</formula>
    </cfRule>
  </conditionalFormatting>
  <conditionalFormatting sqref="F402">
    <cfRule type="cellIs" dxfId="2" priority="924" stopIfTrue="1" operator="lessThan">
      <formula>0</formula>
    </cfRule>
  </conditionalFormatting>
  <conditionalFormatting sqref="F403">
    <cfRule type="cellIs" dxfId="2" priority="923" stopIfTrue="1" operator="lessThan">
      <formula>0</formula>
    </cfRule>
  </conditionalFormatting>
  <conditionalFormatting sqref="F404">
    <cfRule type="cellIs" dxfId="2" priority="922" stopIfTrue="1" operator="lessThan">
      <formula>0</formula>
    </cfRule>
  </conditionalFormatting>
  <conditionalFormatting sqref="F405">
    <cfRule type="cellIs" dxfId="2" priority="921" stopIfTrue="1" operator="lessThan">
      <formula>0</formula>
    </cfRule>
  </conditionalFormatting>
  <conditionalFormatting sqref="F406">
    <cfRule type="cellIs" dxfId="2" priority="920" stopIfTrue="1" operator="lessThan">
      <formula>0</formula>
    </cfRule>
  </conditionalFormatting>
  <conditionalFormatting sqref="F407">
    <cfRule type="cellIs" dxfId="2" priority="919" stopIfTrue="1" operator="lessThan">
      <formula>0</formula>
    </cfRule>
  </conditionalFormatting>
  <conditionalFormatting sqref="F408">
    <cfRule type="cellIs" dxfId="2" priority="918" stopIfTrue="1" operator="lessThan">
      <formula>0</formula>
    </cfRule>
  </conditionalFormatting>
  <conditionalFormatting sqref="F409">
    <cfRule type="cellIs" dxfId="2" priority="917" stopIfTrue="1" operator="lessThan">
      <formula>0</formula>
    </cfRule>
  </conditionalFormatting>
  <conditionalFormatting sqref="F410">
    <cfRule type="cellIs" dxfId="2" priority="916" stopIfTrue="1" operator="lessThan">
      <formula>0</formula>
    </cfRule>
  </conditionalFormatting>
  <conditionalFormatting sqref="F411">
    <cfRule type="cellIs" dxfId="2" priority="915" stopIfTrue="1" operator="lessThan">
      <formula>0</formula>
    </cfRule>
  </conditionalFormatting>
  <conditionalFormatting sqref="F412">
    <cfRule type="cellIs" dxfId="2" priority="914" stopIfTrue="1" operator="lessThan">
      <formula>0</formula>
    </cfRule>
  </conditionalFormatting>
  <conditionalFormatting sqref="F413">
    <cfRule type="cellIs" dxfId="2" priority="913" stopIfTrue="1" operator="lessThan">
      <formula>0</formula>
    </cfRule>
  </conditionalFormatting>
  <conditionalFormatting sqref="F414">
    <cfRule type="cellIs" dxfId="2" priority="912" stopIfTrue="1" operator="lessThan">
      <formula>0</formula>
    </cfRule>
  </conditionalFormatting>
  <conditionalFormatting sqref="F415">
    <cfRule type="cellIs" dxfId="2" priority="911" stopIfTrue="1" operator="lessThan">
      <formula>0</formula>
    </cfRule>
  </conditionalFormatting>
  <conditionalFormatting sqref="F416">
    <cfRule type="cellIs" dxfId="2" priority="910" stopIfTrue="1" operator="lessThan">
      <formula>0</formula>
    </cfRule>
  </conditionalFormatting>
  <conditionalFormatting sqref="F417">
    <cfRule type="cellIs" dxfId="2" priority="909" stopIfTrue="1" operator="lessThan">
      <formula>0</formula>
    </cfRule>
  </conditionalFormatting>
  <conditionalFormatting sqref="F418">
    <cfRule type="cellIs" dxfId="2" priority="908" stopIfTrue="1" operator="lessThan">
      <formula>0</formula>
    </cfRule>
  </conditionalFormatting>
  <conditionalFormatting sqref="F419">
    <cfRule type="cellIs" dxfId="2" priority="907" stopIfTrue="1" operator="lessThan">
      <formula>0</formula>
    </cfRule>
  </conditionalFormatting>
  <conditionalFormatting sqref="F420">
    <cfRule type="cellIs" dxfId="2" priority="906" stopIfTrue="1" operator="lessThan">
      <formula>0</formula>
    </cfRule>
  </conditionalFormatting>
  <conditionalFormatting sqref="F421">
    <cfRule type="cellIs" dxfId="2" priority="905" stopIfTrue="1" operator="lessThan">
      <formula>0</formula>
    </cfRule>
  </conditionalFormatting>
  <conditionalFormatting sqref="F422">
    <cfRule type="cellIs" dxfId="2" priority="904" stopIfTrue="1" operator="lessThan">
      <formula>0</formula>
    </cfRule>
  </conditionalFormatting>
  <conditionalFormatting sqref="F423">
    <cfRule type="cellIs" dxfId="2" priority="903" stopIfTrue="1" operator="lessThan">
      <formula>0</formula>
    </cfRule>
  </conditionalFormatting>
  <conditionalFormatting sqref="F424">
    <cfRule type="cellIs" dxfId="2" priority="902" stopIfTrue="1" operator="lessThan">
      <formula>0</formula>
    </cfRule>
  </conditionalFormatting>
  <conditionalFormatting sqref="F425">
    <cfRule type="cellIs" dxfId="2" priority="901" stopIfTrue="1" operator="lessThan">
      <formula>0</formula>
    </cfRule>
  </conditionalFormatting>
  <conditionalFormatting sqref="F426">
    <cfRule type="cellIs" dxfId="2" priority="900" stopIfTrue="1" operator="lessThan">
      <formula>0</formula>
    </cfRule>
  </conditionalFormatting>
  <conditionalFormatting sqref="F427">
    <cfRule type="cellIs" dxfId="2" priority="899" stopIfTrue="1" operator="lessThan">
      <formula>0</formula>
    </cfRule>
  </conditionalFormatting>
  <conditionalFormatting sqref="F428">
    <cfRule type="cellIs" dxfId="2" priority="898" stopIfTrue="1" operator="lessThan">
      <formula>0</formula>
    </cfRule>
  </conditionalFormatting>
  <conditionalFormatting sqref="F429">
    <cfRule type="cellIs" dxfId="2" priority="897" stopIfTrue="1" operator="lessThan">
      <formula>0</formula>
    </cfRule>
  </conditionalFormatting>
  <conditionalFormatting sqref="F430">
    <cfRule type="cellIs" dxfId="2" priority="896" stopIfTrue="1" operator="lessThan">
      <formula>0</formula>
    </cfRule>
  </conditionalFormatting>
  <conditionalFormatting sqref="F431">
    <cfRule type="cellIs" dxfId="2" priority="895" stopIfTrue="1" operator="lessThan">
      <formula>0</formula>
    </cfRule>
  </conditionalFormatting>
  <conditionalFormatting sqref="F432">
    <cfRule type="cellIs" dxfId="2" priority="894" stopIfTrue="1" operator="lessThan">
      <formula>0</formula>
    </cfRule>
  </conditionalFormatting>
  <conditionalFormatting sqref="F433">
    <cfRule type="cellIs" dxfId="2" priority="893" stopIfTrue="1" operator="lessThan">
      <formula>0</formula>
    </cfRule>
  </conditionalFormatting>
  <conditionalFormatting sqref="F434">
    <cfRule type="cellIs" dxfId="2" priority="892" stopIfTrue="1" operator="lessThan">
      <formula>0</formula>
    </cfRule>
  </conditionalFormatting>
  <conditionalFormatting sqref="F435">
    <cfRule type="cellIs" dxfId="2" priority="891" stopIfTrue="1" operator="lessThan">
      <formula>0</formula>
    </cfRule>
  </conditionalFormatting>
  <conditionalFormatting sqref="F436">
    <cfRule type="cellIs" dxfId="2" priority="890" stopIfTrue="1" operator="lessThan">
      <formula>0</formula>
    </cfRule>
  </conditionalFormatting>
  <conditionalFormatting sqref="F437">
    <cfRule type="cellIs" dxfId="2" priority="889" stopIfTrue="1" operator="lessThan">
      <formula>0</formula>
    </cfRule>
  </conditionalFormatting>
  <conditionalFormatting sqref="F438">
    <cfRule type="cellIs" dxfId="2" priority="888" stopIfTrue="1" operator="lessThan">
      <formula>0</formula>
    </cfRule>
  </conditionalFormatting>
  <conditionalFormatting sqref="F439">
    <cfRule type="cellIs" dxfId="2" priority="887" stopIfTrue="1" operator="lessThan">
      <formula>0</formula>
    </cfRule>
  </conditionalFormatting>
  <conditionalFormatting sqref="F440">
    <cfRule type="cellIs" dxfId="2" priority="886" stopIfTrue="1" operator="lessThan">
      <formula>0</formula>
    </cfRule>
  </conditionalFormatting>
  <conditionalFormatting sqref="F441">
    <cfRule type="cellIs" dxfId="2" priority="885" stopIfTrue="1" operator="lessThan">
      <formula>0</formula>
    </cfRule>
  </conditionalFormatting>
  <conditionalFormatting sqref="F442">
    <cfRule type="cellIs" dxfId="2" priority="884" stopIfTrue="1" operator="lessThan">
      <formula>0</formula>
    </cfRule>
  </conditionalFormatting>
  <conditionalFormatting sqref="F443">
    <cfRule type="cellIs" dxfId="2" priority="883" stopIfTrue="1" operator="lessThan">
      <formula>0</formula>
    </cfRule>
  </conditionalFormatting>
  <conditionalFormatting sqref="F444">
    <cfRule type="cellIs" dxfId="2" priority="882" stopIfTrue="1" operator="lessThan">
      <formula>0</formula>
    </cfRule>
  </conditionalFormatting>
  <conditionalFormatting sqref="F445">
    <cfRule type="cellIs" dxfId="2" priority="881" stopIfTrue="1" operator="lessThan">
      <formula>0</formula>
    </cfRule>
  </conditionalFormatting>
  <conditionalFormatting sqref="F446">
    <cfRule type="cellIs" dxfId="2" priority="880" stopIfTrue="1" operator="lessThan">
      <formula>0</formula>
    </cfRule>
  </conditionalFormatting>
  <conditionalFormatting sqref="F447">
    <cfRule type="cellIs" dxfId="2" priority="879" stopIfTrue="1" operator="lessThan">
      <formula>0</formula>
    </cfRule>
  </conditionalFormatting>
  <conditionalFormatting sqref="F448">
    <cfRule type="cellIs" dxfId="2" priority="878" stopIfTrue="1" operator="lessThan">
      <formula>0</formula>
    </cfRule>
  </conditionalFormatting>
  <conditionalFormatting sqref="F449">
    <cfRule type="cellIs" dxfId="2" priority="877" stopIfTrue="1" operator="lessThan">
      <formula>0</formula>
    </cfRule>
  </conditionalFormatting>
  <conditionalFormatting sqref="F450">
    <cfRule type="cellIs" dxfId="2" priority="876" stopIfTrue="1" operator="lessThan">
      <formula>0</formula>
    </cfRule>
  </conditionalFormatting>
  <conditionalFormatting sqref="F451">
    <cfRule type="cellIs" dxfId="2" priority="875" stopIfTrue="1" operator="lessThan">
      <formula>0</formula>
    </cfRule>
  </conditionalFormatting>
  <conditionalFormatting sqref="F452">
    <cfRule type="cellIs" dxfId="2" priority="874" stopIfTrue="1" operator="lessThan">
      <formula>0</formula>
    </cfRule>
  </conditionalFormatting>
  <conditionalFormatting sqref="F453">
    <cfRule type="cellIs" dxfId="2" priority="873" stopIfTrue="1" operator="lessThan">
      <formula>0</formula>
    </cfRule>
  </conditionalFormatting>
  <conditionalFormatting sqref="F454">
    <cfRule type="cellIs" dxfId="2" priority="872" stopIfTrue="1" operator="lessThan">
      <formula>0</formula>
    </cfRule>
  </conditionalFormatting>
  <conditionalFormatting sqref="F455">
    <cfRule type="cellIs" dxfId="2" priority="871" stopIfTrue="1" operator="lessThan">
      <formula>0</formula>
    </cfRule>
  </conditionalFormatting>
  <conditionalFormatting sqref="F456">
    <cfRule type="cellIs" dxfId="2" priority="870" stopIfTrue="1" operator="lessThan">
      <formula>0</formula>
    </cfRule>
  </conditionalFormatting>
  <conditionalFormatting sqref="F457">
    <cfRule type="cellIs" dxfId="2" priority="869" stopIfTrue="1" operator="lessThan">
      <formula>0</formula>
    </cfRule>
  </conditionalFormatting>
  <conditionalFormatting sqref="F458">
    <cfRule type="cellIs" dxfId="2" priority="868" stopIfTrue="1" operator="lessThan">
      <formula>0</formula>
    </cfRule>
  </conditionalFormatting>
  <conditionalFormatting sqref="F459">
    <cfRule type="cellIs" dxfId="2" priority="867" stopIfTrue="1" operator="lessThan">
      <formula>0</formula>
    </cfRule>
  </conditionalFormatting>
  <conditionalFormatting sqref="F460">
    <cfRule type="cellIs" dxfId="2" priority="866" stopIfTrue="1" operator="lessThan">
      <formula>0</formula>
    </cfRule>
  </conditionalFormatting>
  <conditionalFormatting sqref="F461">
    <cfRule type="cellIs" dxfId="2" priority="865" stopIfTrue="1" operator="lessThan">
      <formula>0</formula>
    </cfRule>
  </conditionalFormatting>
  <conditionalFormatting sqref="F462">
    <cfRule type="cellIs" dxfId="2" priority="864" stopIfTrue="1" operator="lessThan">
      <formula>0</formula>
    </cfRule>
  </conditionalFormatting>
  <conditionalFormatting sqref="F463">
    <cfRule type="cellIs" dxfId="2" priority="863" stopIfTrue="1" operator="lessThan">
      <formula>0</formula>
    </cfRule>
  </conditionalFormatting>
  <conditionalFormatting sqref="F464">
    <cfRule type="cellIs" dxfId="2" priority="862" stopIfTrue="1" operator="lessThan">
      <formula>0</formula>
    </cfRule>
  </conditionalFormatting>
  <conditionalFormatting sqref="F465">
    <cfRule type="cellIs" dxfId="2" priority="861" stopIfTrue="1" operator="lessThan">
      <formula>0</formula>
    </cfRule>
  </conditionalFormatting>
  <conditionalFormatting sqref="F466">
    <cfRule type="cellIs" dxfId="2" priority="860" stopIfTrue="1" operator="lessThan">
      <formula>0</formula>
    </cfRule>
  </conditionalFormatting>
  <conditionalFormatting sqref="F467">
    <cfRule type="cellIs" dxfId="2" priority="859" stopIfTrue="1" operator="lessThan">
      <formula>0</formula>
    </cfRule>
  </conditionalFormatting>
  <conditionalFormatting sqref="F468">
    <cfRule type="cellIs" dxfId="2" priority="858" stopIfTrue="1" operator="lessThan">
      <formula>0</formula>
    </cfRule>
  </conditionalFormatting>
  <conditionalFormatting sqref="F469">
    <cfRule type="cellIs" dxfId="2" priority="857" stopIfTrue="1" operator="lessThan">
      <formula>0</formula>
    </cfRule>
  </conditionalFormatting>
  <conditionalFormatting sqref="F470">
    <cfRule type="cellIs" dxfId="2" priority="856" stopIfTrue="1" operator="lessThan">
      <formula>0</formula>
    </cfRule>
  </conditionalFormatting>
  <conditionalFormatting sqref="F471">
    <cfRule type="cellIs" dxfId="2" priority="855" stopIfTrue="1" operator="lessThan">
      <formula>0</formula>
    </cfRule>
  </conditionalFormatting>
  <conditionalFormatting sqref="F472">
    <cfRule type="cellIs" dxfId="2" priority="854" stopIfTrue="1" operator="lessThan">
      <formula>0</formula>
    </cfRule>
  </conditionalFormatting>
  <conditionalFormatting sqref="F473">
    <cfRule type="cellIs" dxfId="2" priority="853" stopIfTrue="1" operator="lessThan">
      <formula>0</formula>
    </cfRule>
  </conditionalFormatting>
  <conditionalFormatting sqref="F474">
    <cfRule type="cellIs" dxfId="2" priority="852" stopIfTrue="1" operator="lessThan">
      <formula>0</formula>
    </cfRule>
  </conditionalFormatting>
  <conditionalFormatting sqref="F475">
    <cfRule type="cellIs" dxfId="2" priority="851" stopIfTrue="1" operator="lessThan">
      <formula>0</formula>
    </cfRule>
  </conditionalFormatting>
  <conditionalFormatting sqref="F476">
    <cfRule type="cellIs" dxfId="2" priority="850" stopIfTrue="1" operator="lessThan">
      <formula>0</formula>
    </cfRule>
  </conditionalFormatting>
  <conditionalFormatting sqref="F477">
    <cfRule type="cellIs" dxfId="2" priority="849" stopIfTrue="1" operator="lessThan">
      <formula>0</formula>
    </cfRule>
  </conditionalFormatting>
  <conditionalFormatting sqref="F478">
    <cfRule type="cellIs" dxfId="2" priority="848" stopIfTrue="1" operator="lessThan">
      <formula>0</formula>
    </cfRule>
  </conditionalFormatting>
  <conditionalFormatting sqref="F479">
    <cfRule type="cellIs" dxfId="2" priority="847" stopIfTrue="1" operator="lessThan">
      <formula>0</formula>
    </cfRule>
  </conditionalFormatting>
  <conditionalFormatting sqref="F480">
    <cfRule type="cellIs" dxfId="2" priority="846" stopIfTrue="1" operator="lessThan">
      <formula>0</formula>
    </cfRule>
  </conditionalFormatting>
  <conditionalFormatting sqref="F481">
    <cfRule type="cellIs" dxfId="2" priority="845" stopIfTrue="1" operator="lessThan">
      <formula>0</formula>
    </cfRule>
  </conditionalFormatting>
  <conditionalFormatting sqref="F482">
    <cfRule type="cellIs" dxfId="2" priority="844" stopIfTrue="1" operator="lessThan">
      <formula>0</formula>
    </cfRule>
  </conditionalFormatting>
  <conditionalFormatting sqref="F483">
    <cfRule type="cellIs" dxfId="2" priority="843" stopIfTrue="1" operator="lessThan">
      <formula>0</formula>
    </cfRule>
  </conditionalFormatting>
  <conditionalFormatting sqref="F484">
    <cfRule type="cellIs" dxfId="2" priority="842" stopIfTrue="1" operator="lessThan">
      <formula>0</formula>
    </cfRule>
  </conditionalFormatting>
  <conditionalFormatting sqref="F485">
    <cfRule type="cellIs" dxfId="2" priority="841" stopIfTrue="1" operator="lessThan">
      <formula>0</formula>
    </cfRule>
  </conditionalFormatting>
  <conditionalFormatting sqref="F486">
    <cfRule type="cellIs" dxfId="2" priority="840" stopIfTrue="1" operator="lessThan">
      <formula>0</formula>
    </cfRule>
  </conditionalFormatting>
  <conditionalFormatting sqref="F487">
    <cfRule type="cellIs" dxfId="2" priority="839" stopIfTrue="1" operator="lessThan">
      <formula>0</formula>
    </cfRule>
  </conditionalFormatting>
  <conditionalFormatting sqref="F488">
    <cfRule type="cellIs" dxfId="2" priority="838" stopIfTrue="1" operator="lessThan">
      <formula>0</formula>
    </cfRule>
  </conditionalFormatting>
  <conditionalFormatting sqref="F489">
    <cfRule type="cellIs" dxfId="2" priority="837" stopIfTrue="1" operator="lessThan">
      <formula>0</formula>
    </cfRule>
  </conditionalFormatting>
  <conditionalFormatting sqref="F490">
    <cfRule type="cellIs" dxfId="2" priority="836" stopIfTrue="1" operator="lessThan">
      <formula>0</formula>
    </cfRule>
  </conditionalFormatting>
  <conditionalFormatting sqref="F491">
    <cfRule type="cellIs" dxfId="2" priority="835" stopIfTrue="1" operator="lessThan">
      <formula>0</formula>
    </cfRule>
  </conditionalFormatting>
  <conditionalFormatting sqref="F492">
    <cfRule type="cellIs" dxfId="2" priority="834" stopIfTrue="1" operator="lessThan">
      <formula>0</formula>
    </cfRule>
  </conditionalFormatting>
  <conditionalFormatting sqref="F493">
    <cfRule type="cellIs" dxfId="2" priority="833" stopIfTrue="1" operator="lessThan">
      <formula>0</formula>
    </cfRule>
  </conditionalFormatting>
  <conditionalFormatting sqref="F494">
    <cfRule type="cellIs" dxfId="2" priority="832" stopIfTrue="1" operator="lessThan">
      <formula>0</formula>
    </cfRule>
  </conditionalFormatting>
  <conditionalFormatting sqref="F495">
    <cfRule type="cellIs" dxfId="2" priority="831" stopIfTrue="1" operator="lessThan">
      <formula>0</formula>
    </cfRule>
  </conditionalFormatting>
  <conditionalFormatting sqref="F496">
    <cfRule type="cellIs" dxfId="2" priority="830" stopIfTrue="1" operator="lessThan">
      <formula>0</formula>
    </cfRule>
  </conditionalFormatting>
  <conditionalFormatting sqref="F497">
    <cfRule type="cellIs" dxfId="2" priority="829" stopIfTrue="1" operator="lessThan">
      <formula>0</formula>
    </cfRule>
  </conditionalFormatting>
  <conditionalFormatting sqref="F498">
    <cfRule type="cellIs" dxfId="2" priority="828" stopIfTrue="1" operator="lessThan">
      <formula>0</formula>
    </cfRule>
  </conditionalFormatting>
  <conditionalFormatting sqref="F499">
    <cfRule type="cellIs" dxfId="2" priority="827" stopIfTrue="1" operator="lessThan">
      <formula>0</formula>
    </cfRule>
  </conditionalFormatting>
  <conditionalFormatting sqref="F500">
    <cfRule type="cellIs" dxfId="2" priority="826" stopIfTrue="1" operator="lessThan">
      <formula>0</formula>
    </cfRule>
  </conditionalFormatting>
  <conditionalFormatting sqref="F501">
    <cfRule type="cellIs" dxfId="2" priority="825" stopIfTrue="1" operator="lessThan">
      <formula>0</formula>
    </cfRule>
  </conditionalFormatting>
  <conditionalFormatting sqref="F502">
    <cfRule type="cellIs" dxfId="2" priority="824" stopIfTrue="1" operator="lessThan">
      <formula>0</formula>
    </cfRule>
  </conditionalFormatting>
  <conditionalFormatting sqref="F503">
    <cfRule type="cellIs" dxfId="2" priority="823" stopIfTrue="1" operator="lessThan">
      <formula>0</formula>
    </cfRule>
  </conditionalFormatting>
  <conditionalFormatting sqref="F504">
    <cfRule type="cellIs" dxfId="2" priority="822" stopIfTrue="1" operator="lessThan">
      <formula>0</formula>
    </cfRule>
  </conditionalFormatting>
  <conditionalFormatting sqref="F505">
    <cfRule type="cellIs" dxfId="2" priority="821" stopIfTrue="1" operator="lessThan">
      <formula>0</formula>
    </cfRule>
  </conditionalFormatting>
  <conditionalFormatting sqref="F506">
    <cfRule type="cellIs" dxfId="2" priority="820" stopIfTrue="1" operator="lessThan">
      <formula>0</formula>
    </cfRule>
  </conditionalFormatting>
  <conditionalFormatting sqref="F507">
    <cfRule type="cellIs" dxfId="2" priority="819" stopIfTrue="1" operator="lessThan">
      <formula>0</formula>
    </cfRule>
  </conditionalFormatting>
  <conditionalFormatting sqref="F508">
    <cfRule type="cellIs" dxfId="2" priority="818" stopIfTrue="1" operator="lessThan">
      <formula>0</formula>
    </cfRule>
  </conditionalFormatting>
  <conditionalFormatting sqref="F509">
    <cfRule type="cellIs" dxfId="2" priority="817" stopIfTrue="1" operator="lessThan">
      <formula>0</formula>
    </cfRule>
  </conditionalFormatting>
  <conditionalFormatting sqref="F510">
    <cfRule type="cellIs" dxfId="2" priority="816" stopIfTrue="1" operator="lessThan">
      <formula>0</formula>
    </cfRule>
  </conditionalFormatting>
  <conditionalFormatting sqref="F511">
    <cfRule type="cellIs" dxfId="2" priority="815" stopIfTrue="1" operator="lessThan">
      <formula>0</formula>
    </cfRule>
  </conditionalFormatting>
  <conditionalFormatting sqref="F512">
    <cfRule type="cellIs" dxfId="2" priority="814" stopIfTrue="1" operator="lessThan">
      <formula>0</formula>
    </cfRule>
  </conditionalFormatting>
  <conditionalFormatting sqref="F513">
    <cfRule type="cellIs" dxfId="2" priority="813" stopIfTrue="1" operator="lessThan">
      <formula>0</formula>
    </cfRule>
  </conditionalFormatting>
  <conditionalFormatting sqref="F514">
    <cfRule type="cellIs" dxfId="2" priority="812" stopIfTrue="1" operator="lessThan">
      <formula>0</formula>
    </cfRule>
  </conditionalFormatting>
  <conditionalFormatting sqref="F515">
    <cfRule type="cellIs" dxfId="2" priority="811" stopIfTrue="1" operator="lessThan">
      <formula>0</formula>
    </cfRule>
  </conditionalFormatting>
  <conditionalFormatting sqref="F516">
    <cfRule type="cellIs" dxfId="2" priority="810" stopIfTrue="1" operator="lessThan">
      <formula>0</formula>
    </cfRule>
  </conditionalFormatting>
  <conditionalFormatting sqref="F517">
    <cfRule type="cellIs" dxfId="2" priority="809" stopIfTrue="1" operator="lessThan">
      <formula>0</formula>
    </cfRule>
  </conditionalFormatting>
  <conditionalFormatting sqref="F518">
    <cfRule type="cellIs" dxfId="2" priority="808" stopIfTrue="1" operator="lessThan">
      <formula>0</formula>
    </cfRule>
  </conditionalFormatting>
  <conditionalFormatting sqref="F519">
    <cfRule type="cellIs" dxfId="2" priority="807" stopIfTrue="1" operator="lessThan">
      <formula>0</formula>
    </cfRule>
  </conditionalFormatting>
  <conditionalFormatting sqref="F520">
    <cfRule type="cellIs" dxfId="2" priority="806" stopIfTrue="1" operator="lessThan">
      <formula>0</formula>
    </cfRule>
  </conditionalFormatting>
  <conditionalFormatting sqref="F521">
    <cfRule type="cellIs" dxfId="2" priority="805" stopIfTrue="1" operator="lessThan">
      <formula>0</formula>
    </cfRule>
  </conditionalFormatting>
  <conditionalFormatting sqref="F522">
    <cfRule type="cellIs" dxfId="2" priority="804" stopIfTrue="1" operator="lessThan">
      <formula>0</formula>
    </cfRule>
  </conditionalFormatting>
  <conditionalFormatting sqref="F523">
    <cfRule type="cellIs" dxfId="2" priority="803" stopIfTrue="1" operator="lessThan">
      <formula>0</formula>
    </cfRule>
  </conditionalFormatting>
  <conditionalFormatting sqref="F524">
    <cfRule type="cellIs" dxfId="2" priority="802" stopIfTrue="1" operator="lessThan">
      <formula>0</formula>
    </cfRule>
  </conditionalFormatting>
  <conditionalFormatting sqref="F525">
    <cfRule type="cellIs" dxfId="2" priority="801" stopIfTrue="1" operator="lessThan">
      <formula>0</formula>
    </cfRule>
  </conditionalFormatting>
  <conditionalFormatting sqref="F526">
    <cfRule type="cellIs" dxfId="2" priority="800" stopIfTrue="1" operator="lessThan">
      <formula>0</formula>
    </cfRule>
  </conditionalFormatting>
  <conditionalFormatting sqref="F527">
    <cfRule type="cellIs" dxfId="2" priority="799" stopIfTrue="1" operator="lessThan">
      <formula>0</formula>
    </cfRule>
  </conditionalFormatting>
  <conditionalFormatting sqref="F528">
    <cfRule type="cellIs" dxfId="2" priority="798" stopIfTrue="1" operator="lessThan">
      <formula>0</formula>
    </cfRule>
  </conditionalFormatting>
  <conditionalFormatting sqref="F529">
    <cfRule type="cellIs" dxfId="2" priority="797" stopIfTrue="1" operator="lessThan">
      <formula>0</formula>
    </cfRule>
  </conditionalFormatting>
  <conditionalFormatting sqref="F530">
    <cfRule type="cellIs" dxfId="2" priority="796" stopIfTrue="1" operator="lessThan">
      <formula>0</formula>
    </cfRule>
  </conditionalFormatting>
  <conditionalFormatting sqref="F531">
    <cfRule type="cellIs" dxfId="2" priority="795" stopIfTrue="1" operator="lessThan">
      <formula>0</formula>
    </cfRule>
  </conditionalFormatting>
  <conditionalFormatting sqref="F532">
    <cfRule type="cellIs" dxfId="2" priority="794" stopIfTrue="1" operator="lessThan">
      <formula>0</formula>
    </cfRule>
  </conditionalFormatting>
  <conditionalFormatting sqref="F533">
    <cfRule type="cellIs" dxfId="2" priority="793" stopIfTrue="1" operator="lessThan">
      <formula>0</formula>
    </cfRule>
  </conditionalFormatting>
  <conditionalFormatting sqref="F534">
    <cfRule type="cellIs" dxfId="2" priority="792" stopIfTrue="1" operator="lessThan">
      <formula>0</formula>
    </cfRule>
  </conditionalFormatting>
  <conditionalFormatting sqref="F535">
    <cfRule type="cellIs" dxfId="2" priority="791" stopIfTrue="1" operator="lessThan">
      <formula>0</formula>
    </cfRule>
  </conditionalFormatting>
  <conditionalFormatting sqref="F536">
    <cfRule type="cellIs" dxfId="2" priority="790" stopIfTrue="1" operator="lessThan">
      <formula>0</formula>
    </cfRule>
  </conditionalFormatting>
  <conditionalFormatting sqref="F537">
    <cfRule type="cellIs" dxfId="2" priority="789" stopIfTrue="1" operator="lessThan">
      <formula>0</formula>
    </cfRule>
  </conditionalFormatting>
  <conditionalFormatting sqref="F538">
    <cfRule type="cellIs" dxfId="2" priority="788" stopIfTrue="1" operator="lessThan">
      <formula>0</formula>
    </cfRule>
  </conditionalFormatting>
  <conditionalFormatting sqref="F539">
    <cfRule type="cellIs" dxfId="2" priority="787" stopIfTrue="1" operator="lessThan">
      <formula>0</formula>
    </cfRule>
  </conditionalFormatting>
  <conditionalFormatting sqref="F540">
    <cfRule type="cellIs" dxfId="2" priority="786" stopIfTrue="1" operator="lessThan">
      <formula>0</formula>
    </cfRule>
  </conditionalFormatting>
  <conditionalFormatting sqref="F541">
    <cfRule type="cellIs" dxfId="2" priority="785" stopIfTrue="1" operator="lessThan">
      <formula>0</formula>
    </cfRule>
  </conditionalFormatting>
  <conditionalFormatting sqref="F542">
    <cfRule type="cellIs" dxfId="2" priority="784" stopIfTrue="1" operator="lessThan">
      <formula>0</formula>
    </cfRule>
  </conditionalFormatting>
  <conditionalFormatting sqref="F543">
    <cfRule type="cellIs" dxfId="2" priority="783" stopIfTrue="1" operator="lessThan">
      <formula>0</formula>
    </cfRule>
  </conditionalFormatting>
  <conditionalFormatting sqref="F544">
    <cfRule type="cellIs" dxfId="2" priority="782" stopIfTrue="1" operator="lessThan">
      <formula>0</formula>
    </cfRule>
  </conditionalFormatting>
  <conditionalFormatting sqref="F545">
    <cfRule type="cellIs" dxfId="2" priority="781" stopIfTrue="1" operator="lessThan">
      <formula>0</formula>
    </cfRule>
  </conditionalFormatting>
  <conditionalFormatting sqref="F546">
    <cfRule type="cellIs" dxfId="2" priority="780" stopIfTrue="1" operator="lessThan">
      <formula>0</formula>
    </cfRule>
  </conditionalFormatting>
  <conditionalFormatting sqref="F547">
    <cfRule type="cellIs" dxfId="2" priority="779" stopIfTrue="1" operator="lessThan">
      <formula>0</formula>
    </cfRule>
  </conditionalFormatting>
  <conditionalFormatting sqref="F548">
    <cfRule type="cellIs" dxfId="2" priority="778" stopIfTrue="1" operator="lessThan">
      <formula>0</formula>
    </cfRule>
  </conditionalFormatting>
  <conditionalFormatting sqref="F549">
    <cfRule type="cellIs" dxfId="2" priority="777" stopIfTrue="1" operator="lessThan">
      <formula>0</formula>
    </cfRule>
  </conditionalFormatting>
  <conditionalFormatting sqref="F550">
    <cfRule type="cellIs" dxfId="2" priority="776" stopIfTrue="1" operator="lessThan">
      <formula>0</formula>
    </cfRule>
  </conditionalFormatting>
  <conditionalFormatting sqref="F551">
    <cfRule type="cellIs" dxfId="2" priority="775" stopIfTrue="1" operator="lessThan">
      <formula>0</formula>
    </cfRule>
  </conditionalFormatting>
  <conditionalFormatting sqref="F552">
    <cfRule type="cellIs" dxfId="2" priority="774" stopIfTrue="1" operator="lessThan">
      <formula>0</formula>
    </cfRule>
  </conditionalFormatting>
  <conditionalFormatting sqref="F553">
    <cfRule type="cellIs" dxfId="2" priority="773" stopIfTrue="1" operator="lessThan">
      <formula>0</formula>
    </cfRule>
  </conditionalFormatting>
  <conditionalFormatting sqref="F554">
    <cfRule type="cellIs" dxfId="2" priority="772" stopIfTrue="1" operator="lessThan">
      <formula>0</formula>
    </cfRule>
  </conditionalFormatting>
  <conditionalFormatting sqref="F555">
    <cfRule type="cellIs" dxfId="2" priority="771" stopIfTrue="1" operator="lessThan">
      <formula>0</formula>
    </cfRule>
  </conditionalFormatting>
  <conditionalFormatting sqref="F556">
    <cfRule type="cellIs" dxfId="2" priority="770" stopIfTrue="1" operator="lessThan">
      <formula>0</formula>
    </cfRule>
  </conditionalFormatting>
  <conditionalFormatting sqref="F557">
    <cfRule type="cellIs" dxfId="2" priority="769" stopIfTrue="1" operator="lessThan">
      <formula>0</formula>
    </cfRule>
  </conditionalFormatting>
  <conditionalFormatting sqref="F558">
    <cfRule type="cellIs" dxfId="2" priority="768" stopIfTrue="1" operator="lessThan">
      <formula>0</formula>
    </cfRule>
  </conditionalFormatting>
  <conditionalFormatting sqref="F559">
    <cfRule type="cellIs" dxfId="2" priority="767" stopIfTrue="1" operator="lessThan">
      <formula>0</formula>
    </cfRule>
  </conditionalFormatting>
  <conditionalFormatting sqref="F560">
    <cfRule type="cellIs" dxfId="2" priority="766" stopIfTrue="1" operator="lessThan">
      <formula>0</formula>
    </cfRule>
  </conditionalFormatting>
  <conditionalFormatting sqref="F561">
    <cfRule type="cellIs" dxfId="2" priority="765" stopIfTrue="1" operator="lessThan">
      <formula>0</formula>
    </cfRule>
  </conditionalFormatting>
  <conditionalFormatting sqref="F562">
    <cfRule type="cellIs" dxfId="2" priority="764" stopIfTrue="1" operator="lessThan">
      <formula>0</formula>
    </cfRule>
  </conditionalFormatting>
  <conditionalFormatting sqref="F563">
    <cfRule type="cellIs" dxfId="2" priority="763" stopIfTrue="1" operator="lessThan">
      <formula>0</formula>
    </cfRule>
  </conditionalFormatting>
  <conditionalFormatting sqref="F564">
    <cfRule type="cellIs" dxfId="2" priority="762" stopIfTrue="1" operator="lessThan">
      <formula>0</formula>
    </cfRule>
  </conditionalFormatting>
  <conditionalFormatting sqref="F565">
    <cfRule type="cellIs" dxfId="2" priority="761" stopIfTrue="1" operator="lessThan">
      <formula>0</formula>
    </cfRule>
  </conditionalFormatting>
  <conditionalFormatting sqref="F566">
    <cfRule type="cellIs" dxfId="2" priority="760" stopIfTrue="1" operator="lessThan">
      <formula>0</formula>
    </cfRule>
  </conditionalFormatting>
  <conditionalFormatting sqref="F567">
    <cfRule type="cellIs" dxfId="2" priority="759" stopIfTrue="1" operator="lessThan">
      <formula>0</formula>
    </cfRule>
  </conditionalFormatting>
  <conditionalFormatting sqref="F568">
    <cfRule type="cellIs" dxfId="2" priority="758" stopIfTrue="1" operator="lessThan">
      <formula>0</formula>
    </cfRule>
  </conditionalFormatting>
  <conditionalFormatting sqref="F569">
    <cfRule type="cellIs" dxfId="2" priority="757" stopIfTrue="1" operator="lessThan">
      <formula>0</formula>
    </cfRule>
  </conditionalFormatting>
  <conditionalFormatting sqref="F570">
    <cfRule type="cellIs" dxfId="2" priority="756" stopIfTrue="1" operator="lessThan">
      <formula>0</formula>
    </cfRule>
  </conditionalFormatting>
  <conditionalFormatting sqref="F571">
    <cfRule type="cellIs" dxfId="2" priority="755" stopIfTrue="1" operator="lessThan">
      <formula>0</formula>
    </cfRule>
  </conditionalFormatting>
  <conditionalFormatting sqref="F572">
    <cfRule type="cellIs" dxfId="2" priority="754" stopIfTrue="1" operator="lessThan">
      <formula>0</formula>
    </cfRule>
  </conditionalFormatting>
  <conditionalFormatting sqref="F573">
    <cfRule type="cellIs" dxfId="2" priority="753" stopIfTrue="1" operator="lessThan">
      <formula>0</formula>
    </cfRule>
  </conditionalFormatting>
  <conditionalFormatting sqref="F574">
    <cfRule type="cellIs" dxfId="2" priority="752" stopIfTrue="1" operator="lessThan">
      <formula>0</formula>
    </cfRule>
  </conditionalFormatting>
  <conditionalFormatting sqref="F575">
    <cfRule type="cellIs" dxfId="2" priority="751" stopIfTrue="1" operator="lessThan">
      <formula>0</formula>
    </cfRule>
  </conditionalFormatting>
  <conditionalFormatting sqref="F576">
    <cfRule type="cellIs" dxfId="2" priority="750" stopIfTrue="1" operator="lessThan">
      <formula>0</formula>
    </cfRule>
  </conditionalFormatting>
  <conditionalFormatting sqref="F577">
    <cfRule type="cellIs" dxfId="2" priority="749" stopIfTrue="1" operator="lessThan">
      <formula>0</formula>
    </cfRule>
  </conditionalFormatting>
  <conditionalFormatting sqref="F578">
    <cfRule type="cellIs" dxfId="2" priority="748" stopIfTrue="1" operator="lessThan">
      <formula>0</formula>
    </cfRule>
  </conditionalFormatting>
  <conditionalFormatting sqref="F579">
    <cfRule type="cellIs" dxfId="2" priority="747" stopIfTrue="1" operator="lessThan">
      <formula>0</formula>
    </cfRule>
  </conditionalFormatting>
  <conditionalFormatting sqref="F580">
    <cfRule type="cellIs" dxfId="2" priority="746" stopIfTrue="1" operator="lessThan">
      <formula>0</formula>
    </cfRule>
  </conditionalFormatting>
  <conditionalFormatting sqref="F581">
    <cfRule type="cellIs" dxfId="2" priority="745" stopIfTrue="1" operator="lessThan">
      <formula>0</formula>
    </cfRule>
  </conditionalFormatting>
  <conditionalFormatting sqref="F582">
    <cfRule type="cellIs" dxfId="2" priority="744" stopIfTrue="1" operator="lessThan">
      <formula>0</formula>
    </cfRule>
  </conditionalFormatting>
  <conditionalFormatting sqref="F583">
    <cfRule type="cellIs" dxfId="2" priority="743" stopIfTrue="1" operator="lessThan">
      <formula>0</formula>
    </cfRule>
  </conditionalFormatting>
  <conditionalFormatting sqref="F584">
    <cfRule type="cellIs" dxfId="2" priority="742" stopIfTrue="1" operator="lessThan">
      <formula>0</formula>
    </cfRule>
  </conditionalFormatting>
  <conditionalFormatting sqref="F585">
    <cfRule type="cellIs" dxfId="2" priority="741" stopIfTrue="1" operator="lessThan">
      <formula>0</formula>
    </cfRule>
  </conditionalFormatting>
  <conditionalFormatting sqref="F586">
    <cfRule type="cellIs" dxfId="2" priority="740" stopIfTrue="1" operator="lessThan">
      <formula>0</formula>
    </cfRule>
  </conditionalFormatting>
  <conditionalFormatting sqref="F587">
    <cfRule type="cellIs" dxfId="2" priority="739" stopIfTrue="1" operator="lessThan">
      <formula>0</formula>
    </cfRule>
  </conditionalFormatting>
  <conditionalFormatting sqref="F588">
    <cfRule type="cellIs" dxfId="2" priority="738" stopIfTrue="1" operator="lessThan">
      <formula>0</formula>
    </cfRule>
  </conditionalFormatting>
  <conditionalFormatting sqref="F589">
    <cfRule type="cellIs" dxfId="2" priority="737" stopIfTrue="1" operator="lessThan">
      <formula>0</formula>
    </cfRule>
  </conditionalFormatting>
  <conditionalFormatting sqref="F590">
    <cfRule type="cellIs" dxfId="2" priority="736" stopIfTrue="1" operator="lessThan">
      <formula>0</formula>
    </cfRule>
  </conditionalFormatting>
  <conditionalFormatting sqref="F591">
    <cfRule type="cellIs" dxfId="2" priority="735" stopIfTrue="1" operator="lessThan">
      <formula>0</formula>
    </cfRule>
  </conditionalFormatting>
  <conditionalFormatting sqref="F592">
    <cfRule type="cellIs" dxfId="2" priority="734" stopIfTrue="1" operator="lessThan">
      <formula>0</formula>
    </cfRule>
  </conditionalFormatting>
  <conditionalFormatting sqref="F593">
    <cfRule type="cellIs" dxfId="2" priority="733" stopIfTrue="1" operator="lessThan">
      <formula>0</formula>
    </cfRule>
  </conditionalFormatting>
  <conditionalFormatting sqref="F594">
    <cfRule type="cellIs" dxfId="2" priority="732" stopIfTrue="1" operator="lessThan">
      <formula>0</formula>
    </cfRule>
  </conditionalFormatting>
  <conditionalFormatting sqref="F595">
    <cfRule type="cellIs" dxfId="2" priority="731" stopIfTrue="1" operator="lessThan">
      <formula>0</formula>
    </cfRule>
  </conditionalFormatting>
  <conditionalFormatting sqref="F596">
    <cfRule type="cellIs" dxfId="2" priority="730" stopIfTrue="1" operator="lessThan">
      <formula>0</formula>
    </cfRule>
  </conditionalFormatting>
  <conditionalFormatting sqref="F597">
    <cfRule type="cellIs" dxfId="2" priority="729" stopIfTrue="1" operator="lessThan">
      <formula>0</formula>
    </cfRule>
  </conditionalFormatting>
  <conditionalFormatting sqref="F598">
    <cfRule type="cellIs" dxfId="2" priority="728" stopIfTrue="1" operator="lessThan">
      <formula>0</formula>
    </cfRule>
  </conditionalFormatting>
  <conditionalFormatting sqref="F599">
    <cfRule type="cellIs" dxfId="2" priority="727" stopIfTrue="1" operator="lessThan">
      <formula>0</formula>
    </cfRule>
  </conditionalFormatting>
  <conditionalFormatting sqref="F600">
    <cfRule type="cellIs" dxfId="2" priority="726" stopIfTrue="1" operator="lessThan">
      <formula>0</formula>
    </cfRule>
  </conditionalFormatting>
  <conditionalFormatting sqref="F601">
    <cfRule type="cellIs" dxfId="2" priority="725" stopIfTrue="1" operator="lessThan">
      <formula>0</formula>
    </cfRule>
  </conditionalFormatting>
  <conditionalFormatting sqref="F602">
    <cfRule type="cellIs" dxfId="2" priority="724" stopIfTrue="1" operator="lessThan">
      <formula>0</formula>
    </cfRule>
  </conditionalFormatting>
  <conditionalFormatting sqref="F603">
    <cfRule type="cellIs" dxfId="2" priority="723" stopIfTrue="1" operator="lessThan">
      <formula>0</formula>
    </cfRule>
  </conditionalFormatting>
  <conditionalFormatting sqref="F604">
    <cfRule type="cellIs" dxfId="2" priority="722" stopIfTrue="1" operator="lessThan">
      <formula>0</formula>
    </cfRule>
  </conditionalFormatting>
  <conditionalFormatting sqref="F605">
    <cfRule type="cellIs" dxfId="2" priority="721" stopIfTrue="1" operator="lessThan">
      <formula>0</formula>
    </cfRule>
  </conditionalFormatting>
  <conditionalFormatting sqref="F606">
    <cfRule type="cellIs" dxfId="2" priority="720" stopIfTrue="1" operator="lessThan">
      <formula>0</formula>
    </cfRule>
  </conditionalFormatting>
  <conditionalFormatting sqref="F607">
    <cfRule type="cellIs" dxfId="2" priority="719" stopIfTrue="1" operator="lessThan">
      <formula>0</formula>
    </cfRule>
  </conditionalFormatting>
  <conditionalFormatting sqref="F608">
    <cfRule type="cellIs" dxfId="2" priority="718" stopIfTrue="1" operator="lessThan">
      <formula>0</formula>
    </cfRule>
  </conditionalFormatting>
  <conditionalFormatting sqref="F609">
    <cfRule type="cellIs" dxfId="2" priority="717" stopIfTrue="1" operator="lessThan">
      <formula>0</formula>
    </cfRule>
  </conditionalFormatting>
  <conditionalFormatting sqref="F610">
    <cfRule type="cellIs" dxfId="2" priority="716" stopIfTrue="1" operator="lessThan">
      <formula>0</formula>
    </cfRule>
  </conditionalFormatting>
  <conditionalFormatting sqref="F611">
    <cfRule type="cellIs" dxfId="2" priority="715" stopIfTrue="1" operator="lessThan">
      <formula>0</formula>
    </cfRule>
  </conditionalFormatting>
  <conditionalFormatting sqref="F612">
    <cfRule type="cellIs" dxfId="2" priority="714" stopIfTrue="1" operator="lessThan">
      <formula>0</formula>
    </cfRule>
  </conditionalFormatting>
  <conditionalFormatting sqref="F613">
    <cfRule type="cellIs" dxfId="2" priority="713" stopIfTrue="1" operator="lessThan">
      <formula>0</formula>
    </cfRule>
  </conditionalFormatting>
  <conditionalFormatting sqref="F614">
    <cfRule type="cellIs" dxfId="2" priority="712" stopIfTrue="1" operator="lessThan">
      <formula>0</formula>
    </cfRule>
  </conditionalFormatting>
  <conditionalFormatting sqref="F615">
    <cfRule type="cellIs" dxfId="2" priority="711" stopIfTrue="1" operator="lessThan">
      <formula>0</formula>
    </cfRule>
  </conditionalFormatting>
  <conditionalFormatting sqref="F616">
    <cfRule type="cellIs" dxfId="2" priority="710" stopIfTrue="1" operator="lessThan">
      <formula>0</formula>
    </cfRule>
  </conditionalFormatting>
  <conditionalFormatting sqref="F617">
    <cfRule type="cellIs" dxfId="2" priority="709" stopIfTrue="1" operator="lessThan">
      <formula>0</formula>
    </cfRule>
  </conditionalFormatting>
  <conditionalFormatting sqref="F618">
    <cfRule type="cellIs" dxfId="2" priority="708" stopIfTrue="1" operator="lessThan">
      <formula>0</formula>
    </cfRule>
  </conditionalFormatting>
  <conditionalFormatting sqref="F619">
    <cfRule type="cellIs" dxfId="2" priority="707" stopIfTrue="1" operator="lessThan">
      <formula>0</formula>
    </cfRule>
  </conditionalFormatting>
  <conditionalFormatting sqref="F620">
    <cfRule type="cellIs" dxfId="2" priority="706" stopIfTrue="1" operator="lessThan">
      <formula>0</formula>
    </cfRule>
  </conditionalFormatting>
  <conditionalFormatting sqref="F621">
    <cfRule type="cellIs" dxfId="2" priority="705" stopIfTrue="1" operator="lessThan">
      <formula>0</formula>
    </cfRule>
  </conditionalFormatting>
  <conditionalFormatting sqref="F622">
    <cfRule type="cellIs" dxfId="2" priority="704" stopIfTrue="1" operator="lessThan">
      <formula>0</formula>
    </cfRule>
  </conditionalFormatting>
  <conditionalFormatting sqref="F623">
    <cfRule type="cellIs" dxfId="2" priority="703" stopIfTrue="1" operator="lessThan">
      <formula>0</formula>
    </cfRule>
  </conditionalFormatting>
  <conditionalFormatting sqref="F624">
    <cfRule type="cellIs" dxfId="2" priority="702" stopIfTrue="1" operator="lessThan">
      <formula>0</formula>
    </cfRule>
  </conditionalFormatting>
  <conditionalFormatting sqref="F625">
    <cfRule type="cellIs" dxfId="2" priority="701" stopIfTrue="1" operator="lessThan">
      <formula>0</formula>
    </cfRule>
  </conditionalFormatting>
  <conditionalFormatting sqref="F626">
    <cfRule type="cellIs" dxfId="2" priority="700" stopIfTrue="1" operator="lessThan">
      <formula>0</formula>
    </cfRule>
  </conditionalFormatting>
  <conditionalFormatting sqref="F627">
    <cfRule type="cellIs" dxfId="2" priority="699" stopIfTrue="1" operator="lessThan">
      <formula>0</formula>
    </cfRule>
  </conditionalFormatting>
  <conditionalFormatting sqref="F628">
    <cfRule type="cellIs" dxfId="2" priority="698" stopIfTrue="1" operator="lessThan">
      <formula>0</formula>
    </cfRule>
  </conditionalFormatting>
  <conditionalFormatting sqref="F629">
    <cfRule type="cellIs" dxfId="2" priority="697" stopIfTrue="1" operator="lessThan">
      <formula>0</formula>
    </cfRule>
  </conditionalFormatting>
  <conditionalFormatting sqref="F630">
    <cfRule type="cellIs" dxfId="2" priority="696" stopIfTrue="1" operator="lessThan">
      <formula>0</formula>
    </cfRule>
  </conditionalFormatting>
  <conditionalFormatting sqref="F631">
    <cfRule type="cellIs" dxfId="2" priority="695" stopIfTrue="1" operator="lessThan">
      <formula>0</formula>
    </cfRule>
  </conditionalFormatting>
  <conditionalFormatting sqref="F632">
    <cfRule type="cellIs" dxfId="2" priority="694" stopIfTrue="1" operator="lessThan">
      <formula>0</formula>
    </cfRule>
  </conditionalFormatting>
  <conditionalFormatting sqref="F633">
    <cfRule type="cellIs" dxfId="2" priority="693" stopIfTrue="1" operator="lessThan">
      <formula>0</formula>
    </cfRule>
  </conditionalFormatting>
  <conditionalFormatting sqref="F634">
    <cfRule type="cellIs" dxfId="2" priority="692" stopIfTrue="1" operator="lessThan">
      <formula>0</formula>
    </cfRule>
  </conditionalFormatting>
  <conditionalFormatting sqref="F635">
    <cfRule type="cellIs" dxfId="2" priority="691" stopIfTrue="1" operator="lessThan">
      <formula>0</formula>
    </cfRule>
  </conditionalFormatting>
  <conditionalFormatting sqref="F636">
    <cfRule type="cellIs" dxfId="2" priority="690" stopIfTrue="1" operator="lessThan">
      <formula>0</formula>
    </cfRule>
  </conditionalFormatting>
  <conditionalFormatting sqref="F637">
    <cfRule type="cellIs" dxfId="2" priority="689" stopIfTrue="1" operator="lessThan">
      <formula>0</formula>
    </cfRule>
  </conditionalFormatting>
  <conditionalFormatting sqref="F638">
    <cfRule type="cellIs" dxfId="2" priority="688" stopIfTrue="1" operator="lessThan">
      <formula>0</formula>
    </cfRule>
  </conditionalFormatting>
  <conditionalFormatting sqref="F639">
    <cfRule type="cellIs" dxfId="2" priority="687" stopIfTrue="1" operator="lessThan">
      <formula>0</formula>
    </cfRule>
  </conditionalFormatting>
  <conditionalFormatting sqref="F640">
    <cfRule type="cellIs" dxfId="2" priority="686" stopIfTrue="1" operator="lessThan">
      <formula>0</formula>
    </cfRule>
  </conditionalFormatting>
  <conditionalFormatting sqref="F641">
    <cfRule type="cellIs" dxfId="2" priority="685" stopIfTrue="1" operator="lessThan">
      <formula>0</formula>
    </cfRule>
  </conditionalFormatting>
  <conditionalFormatting sqref="F642">
    <cfRule type="cellIs" dxfId="2" priority="684" stopIfTrue="1" operator="lessThan">
      <formula>0</formula>
    </cfRule>
  </conditionalFormatting>
  <conditionalFormatting sqref="F643">
    <cfRule type="cellIs" dxfId="2" priority="683" stopIfTrue="1" operator="lessThan">
      <formula>0</formula>
    </cfRule>
  </conditionalFormatting>
  <conditionalFormatting sqref="F644">
    <cfRule type="cellIs" dxfId="2" priority="682" stopIfTrue="1" operator="lessThan">
      <formula>0</formula>
    </cfRule>
  </conditionalFormatting>
  <conditionalFormatting sqref="F645">
    <cfRule type="cellIs" dxfId="2" priority="681" stopIfTrue="1" operator="lessThan">
      <formula>0</formula>
    </cfRule>
  </conditionalFormatting>
  <conditionalFormatting sqref="F646">
    <cfRule type="cellIs" dxfId="2" priority="680" stopIfTrue="1" operator="lessThan">
      <formula>0</formula>
    </cfRule>
  </conditionalFormatting>
  <conditionalFormatting sqref="F647">
    <cfRule type="cellIs" dxfId="2" priority="679" stopIfTrue="1" operator="lessThan">
      <formula>0</formula>
    </cfRule>
  </conditionalFormatting>
  <conditionalFormatting sqref="F648">
    <cfRule type="cellIs" dxfId="2" priority="678" stopIfTrue="1" operator="lessThan">
      <formula>0</formula>
    </cfRule>
  </conditionalFormatting>
  <conditionalFormatting sqref="F649">
    <cfRule type="cellIs" dxfId="2" priority="677" stopIfTrue="1" operator="lessThan">
      <formula>0</formula>
    </cfRule>
  </conditionalFormatting>
  <conditionalFormatting sqref="F650">
    <cfRule type="cellIs" dxfId="2" priority="676" stopIfTrue="1" operator="lessThan">
      <formula>0</formula>
    </cfRule>
  </conditionalFormatting>
  <conditionalFormatting sqref="F651">
    <cfRule type="cellIs" dxfId="2" priority="675" stopIfTrue="1" operator="lessThan">
      <formula>0</formula>
    </cfRule>
  </conditionalFormatting>
  <conditionalFormatting sqref="F652">
    <cfRule type="cellIs" dxfId="2" priority="674" stopIfTrue="1" operator="lessThan">
      <formula>0</formula>
    </cfRule>
  </conditionalFormatting>
  <conditionalFormatting sqref="F653">
    <cfRule type="cellIs" dxfId="2" priority="673" stopIfTrue="1" operator="lessThan">
      <formula>0</formula>
    </cfRule>
  </conditionalFormatting>
  <conditionalFormatting sqref="F654">
    <cfRule type="cellIs" dxfId="2" priority="672" stopIfTrue="1" operator="lessThan">
      <formula>0</formula>
    </cfRule>
  </conditionalFormatting>
  <conditionalFormatting sqref="F655">
    <cfRule type="cellIs" dxfId="2" priority="671" stopIfTrue="1" operator="lessThan">
      <formula>0</formula>
    </cfRule>
  </conditionalFormatting>
  <conditionalFormatting sqref="F656">
    <cfRule type="cellIs" dxfId="2" priority="670" stopIfTrue="1" operator="lessThan">
      <formula>0</formula>
    </cfRule>
  </conditionalFormatting>
  <conditionalFormatting sqref="F657">
    <cfRule type="cellIs" dxfId="2" priority="669" stopIfTrue="1" operator="lessThan">
      <formula>0</formula>
    </cfRule>
  </conditionalFormatting>
  <conditionalFormatting sqref="F658">
    <cfRule type="cellIs" dxfId="2" priority="668" stopIfTrue="1" operator="lessThan">
      <formula>0</formula>
    </cfRule>
  </conditionalFormatting>
  <conditionalFormatting sqref="F659">
    <cfRule type="cellIs" dxfId="2" priority="667" stopIfTrue="1" operator="lessThan">
      <formula>0</formula>
    </cfRule>
  </conditionalFormatting>
  <conditionalFormatting sqref="F660">
    <cfRule type="cellIs" dxfId="2" priority="666" stopIfTrue="1" operator="lessThan">
      <formula>0</formula>
    </cfRule>
  </conditionalFormatting>
  <conditionalFormatting sqref="F661">
    <cfRule type="cellIs" dxfId="2" priority="665" stopIfTrue="1" operator="lessThan">
      <formula>0</formula>
    </cfRule>
  </conditionalFormatting>
  <conditionalFormatting sqref="F662">
    <cfRule type="cellIs" dxfId="2" priority="664" stopIfTrue="1" operator="lessThan">
      <formula>0</formula>
    </cfRule>
  </conditionalFormatting>
  <conditionalFormatting sqref="F663">
    <cfRule type="cellIs" dxfId="2" priority="663" stopIfTrue="1" operator="lessThan">
      <formula>0</formula>
    </cfRule>
  </conditionalFormatting>
  <conditionalFormatting sqref="F664">
    <cfRule type="cellIs" dxfId="2" priority="662" stopIfTrue="1" operator="lessThan">
      <formula>0</formula>
    </cfRule>
  </conditionalFormatting>
  <conditionalFormatting sqref="F665">
    <cfRule type="cellIs" dxfId="2" priority="661" stopIfTrue="1" operator="lessThan">
      <formula>0</formula>
    </cfRule>
  </conditionalFormatting>
  <conditionalFormatting sqref="F666">
    <cfRule type="cellIs" dxfId="2" priority="660" stopIfTrue="1" operator="lessThan">
      <formula>0</formula>
    </cfRule>
  </conditionalFormatting>
  <conditionalFormatting sqref="F667">
    <cfRule type="cellIs" dxfId="2" priority="659" stopIfTrue="1" operator="lessThan">
      <formula>0</formula>
    </cfRule>
  </conditionalFormatting>
  <conditionalFormatting sqref="F668">
    <cfRule type="cellIs" dxfId="2" priority="658" stopIfTrue="1" operator="lessThan">
      <formula>0</formula>
    </cfRule>
  </conditionalFormatting>
  <conditionalFormatting sqref="F669">
    <cfRule type="cellIs" dxfId="2" priority="657" stopIfTrue="1" operator="lessThan">
      <formula>0</formula>
    </cfRule>
  </conditionalFormatting>
  <conditionalFormatting sqref="F670">
    <cfRule type="cellIs" dxfId="2" priority="656" stopIfTrue="1" operator="lessThan">
      <formula>0</formula>
    </cfRule>
  </conditionalFormatting>
  <conditionalFormatting sqref="F671">
    <cfRule type="cellIs" dxfId="2" priority="655" stopIfTrue="1" operator="lessThan">
      <formula>0</formula>
    </cfRule>
  </conditionalFormatting>
  <conditionalFormatting sqref="F672">
    <cfRule type="cellIs" dxfId="2" priority="654" stopIfTrue="1" operator="lessThan">
      <formula>0</formula>
    </cfRule>
  </conditionalFormatting>
  <conditionalFormatting sqref="F673">
    <cfRule type="cellIs" dxfId="2" priority="653" stopIfTrue="1" operator="lessThan">
      <formula>0</formula>
    </cfRule>
  </conditionalFormatting>
  <conditionalFormatting sqref="F674">
    <cfRule type="cellIs" dxfId="2" priority="652" stopIfTrue="1" operator="lessThan">
      <formula>0</formula>
    </cfRule>
  </conditionalFormatting>
  <conditionalFormatting sqref="F675">
    <cfRule type="cellIs" dxfId="2" priority="651" stopIfTrue="1" operator="lessThan">
      <formula>0</formula>
    </cfRule>
  </conditionalFormatting>
  <conditionalFormatting sqref="F676">
    <cfRule type="cellIs" dxfId="2" priority="650" stopIfTrue="1" operator="lessThan">
      <formula>0</formula>
    </cfRule>
  </conditionalFormatting>
  <conditionalFormatting sqref="F677">
    <cfRule type="cellIs" dxfId="2" priority="649" stopIfTrue="1" operator="lessThan">
      <formula>0</formula>
    </cfRule>
  </conditionalFormatting>
  <conditionalFormatting sqref="F678">
    <cfRule type="cellIs" dxfId="2" priority="648" stopIfTrue="1" operator="lessThan">
      <formula>0</formula>
    </cfRule>
  </conditionalFormatting>
  <conditionalFormatting sqref="F679">
    <cfRule type="cellIs" dxfId="2" priority="647" stopIfTrue="1" operator="lessThan">
      <formula>0</formula>
    </cfRule>
  </conditionalFormatting>
  <conditionalFormatting sqref="F680">
    <cfRule type="cellIs" dxfId="2" priority="646" stopIfTrue="1" operator="lessThan">
      <formula>0</formula>
    </cfRule>
  </conditionalFormatting>
  <conditionalFormatting sqref="F681">
    <cfRule type="cellIs" dxfId="2" priority="645" stopIfTrue="1" operator="lessThan">
      <formula>0</formula>
    </cfRule>
  </conditionalFormatting>
  <conditionalFormatting sqref="F682">
    <cfRule type="cellIs" dxfId="2" priority="644" stopIfTrue="1" operator="lessThan">
      <formula>0</formula>
    </cfRule>
  </conditionalFormatting>
  <conditionalFormatting sqref="F683">
    <cfRule type="cellIs" dxfId="2" priority="643" stopIfTrue="1" operator="lessThan">
      <formula>0</formula>
    </cfRule>
  </conditionalFormatting>
  <conditionalFormatting sqref="F684">
    <cfRule type="cellIs" dxfId="2" priority="642" stopIfTrue="1" operator="lessThan">
      <formula>0</formula>
    </cfRule>
  </conditionalFormatting>
  <conditionalFormatting sqref="F685">
    <cfRule type="cellIs" dxfId="2" priority="641" stopIfTrue="1" operator="lessThan">
      <formula>0</formula>
    </cfRule>
  </conditionalFormatting>
  <conditionalFormatting sqref="F686">
    <cfRule type="cellIs" dxfId="2" priority="640" stopIfTrue="1" operator="lessThan">
      <formula>0</formula>
    </cfRule>
  </conditionalFormatting>
  <conditionalFormatting sqref="F687">
    <cfRule type="cellIs" dxfId="2" priority="639" stopIfTrue="1" operator="lessThan">
      <formula>0</formula>
    </cfRule>
  </conditionalFormatting>
  <conditionalFormatting sqref="F688">
    <cfRule type="cellIs" dxfId="2" priority="638" stopIfTrue="1" operator="lessThan">
      <formula>0</formula>
    </cfRule>
  </conditionalFormatting>
  <conditionalFormatting sqref="F689">
    <cfRule type="cellIs" dxfId="2" priority="637" stopIfTrue="1" operator="lessThan">
      <formula>0</formula>
    </cfRule>
  </conditionalFormatting>
  <conditionalFormatting sqref="F690">
    <cfRule type="cellIs" dxfId="2" priority="636" stopIfTrue="1" operator="lessThan">
      <formula>0</formula>
    </cfRule>
  </conditionalFormatting>
  <conditionalFormatting sqref="F691">
    <cfRule type="cellIs" dxfId="2" priority="635" stopIfTrue="1" operator="lessThan">
      <formula>0</formula>
    </cfRule>
  </conditionalFormatting>
  <conditionalFormatting sqref="F692">
    <cfRule type="cellIs" dxfId="2" priority="634" stopIfTrue="1" operator="lessThan">
      <formula>0</formula>
    </cfRule>
  </conditionalFormatting>
  <conditionalFormatting sqref="F693">
    <cfRule type="cellIs" dxfId="2" priority="633" stopIfTrue="1" operator="lessThan">
      <formula>0</formula>
    </cfRule>
  </conditionalFormatting>
  <conditionalFormatting sqref="F694">
    <cfRule type="cellIs" dxfId="2" priority="632" stopIfTrue="1" operator="lessThan">
      <formula>0</formula>
    </cfRule>
  </conditionalFormatting>
  <conditionalFormatting sqref="F695">
    <cfRule type="cellIs" dxfId="2" priority="631" stopIfTrue="1" operator="lessThan">
      <formula>0</formula>
    </cfRule>
  </conditionalFormatting>
  <conditionalFormatting sqref="F696">
    <cfRule type="cellIs" dxfId="2" priority="630" stopIfTrue="1" operator="lessThan">
      <formula>0</formula>
    </cfRule>
  </conditionalFormatting>
  <conditionalFormatting sqref="F697">
    <cfRule type="cellIs" dxfId="2" priority="629" stopIfTrue="1" operator="lessThan">
      <formula>0</formula>
    </cfRule>
  </conditionalFormatting>
  <conditionalFormatting sqref="F698">
    <cfRule type="cellIs" dxfId="2" priority="628" stopIfTrue="1" operator="lessThan">
      <formula>0</formula>
    </cfRule>
  </conditionalFormatting>
  <conditionalFormatting sqref="F699">
    <cfRule type="cellIs" dxfId="2" priority="627" stopIfTrue="1" operator="lessThan">
      <formula>0</formula>
    </cfRule>
  </conditionalFormatting>
  <conditionalFormatting sqref="F700">
    <cfRule type="cellIs" dxfId="2" priority="626" stopIfTrue="1" operator="lessThan">
      <formula>0</formula>
    </cfRule>
  </conditionalFormatting>
  <conditionalFormatting sqref="F701">
    <cfRule type="cellIs" dxfId="2" priority="625" stopIfTrue="1" operator="lessThan">
      <formula>0</formula>
    </cfRule>
  </conditionalFormatting>
  <conditionalFormatting sqref="F702">
    <cfRule type="cellIs" dxfId="2" priority="624" stopIfTrue="1" operator="lessThan">
      <formula>0</formula>
    </cfRule>
  </conditionalFormatting>
  <conditionalFormatting sqref="F703">
    <cfRule type="cellIs" dxfId="2" priority="623" stopIfTrue="1" operator="lessThan">
      <formula>0</formula>
    </cfRule>
  </conditionalFormatting>
  <conditionalFormatting sqref="F704">
    <cfRule type="cellIs" dxfId="2" priority="622" stopIfTrue="1" operator="lessThan">
      <formula>0</formula>
    </cfRule>
  </conditionalFormatting>
  <conditionalFormatting sqref="F705">
    <cfRule type="cellIs" dxfId="2" priority="621" stopIfTrue="1" operator="lessThan">
      <formula>0</formula>
    </cfRule>
  </conditionalFormatting>
  <conditionalFormatting sqref="F706">
    <cfRule type="cellIs" dxfId="2" priority="620" stopIfTrue="1" operator="lessThan">
      <formula>0</formula>
    </cfRule>
  </conditionalFormatting>
  <conditionalFormatting sqref="F707">
    <cfRule type="cellIs" dxfId="2" priority="619" stopIfTrue="1" operator="lessThan">
      <formula>0</formula>
    </cfRule>
  </conditionalFormatting>
  <conditionalFormatting sqref="F708">
    <cfRule type="cellIs" dxfId="2" priority="618" stopIfTrue="1" operator="lessThan">
      <formula>0</formula>
    </cfRule>
  </conditionalFormatting>
  <conditionalFormatting sqref="F709">
    <cfRule type="cellIs" dxfId="2" priority="617" stopIfTrue="1" operator="lessThan">
      <formula>0</formula>
    </cfRule>
  </conditionalFormatting>
  <conditionalFormatting sqref="F710">
    <cfRule type="cellIs" dxfId="2" priority="616" stopIfTrue="1" operator="lessThan">
      <formula>0</formula>
    </cfRule>
  </conditionalFormatting>
  <conditionalFormatting sqref="F711">
    <cfRule type="cellIs" dxfId="2" priority="615" stopIfTrue="1" operator="lessThan">
      <formula>0</formula>
    </cfRule>
  </conditionalFormatting>
  <conditionalFormatting sqref="F712">
    <cfRule type="cellIs" dxfId="2" priority="614" stopIfTrue="1" operator="lessThan">
      <formula>0</formula>
    </cfRule>
  </conditionalFormatting>
  <conditionalFormatting sqref="F713">
    <cfRule type="cellIs" dxfId="2" priority="613" stopIfTrue="1" operator="lessThan">
      <formula>0</formula>
    </cfRule>
  </conditionalFormatting>
  <conditionalFormatting sqref="F714">
    <cfRule type="cellIs" dxfId="2" priority="612" stopIfTrue="1" operator="lessThan">
      <formula>0</formula>
    </cfRule>
  </conditionalFormatting>
  <conditionalFormatting sqref="F715">
    <cfRule type="cellIs" dxfId="2" priority="611" stopIfTrue="1" operator="lessThan">
      <formula>0</formula>
    </cfRule>
  </conditionalFormatting>
  <conditionalFormatting sqref="F716">
    <cfRule type="cellIs" dxfId="2" priority="610" stopIfTrue="1" operator="lessThan">
      <formula>0</formula>
    </cfRule>
  </conditionalFormatting>
  <conditionalFormatting sqref="F717">
    <cfRule type="cellIs" dxfId="2" priority="609" stopIfTrue="1" operator="lessThan">
      <formula>0</formula>
    </cfRule>
  </conditionalFormatting>
  <conditionalFormatting sqref="F718">
    <cfRule type="cellIs" dxfId="2" priority="608" stopIfTrue="1" operator="lessThan">
      <formula>0</formula>
    </cfRule>
  </conditionalFormatting>
  <conditionalFormatting sqref="F719">
    <cfRule type="cellIs" dxfId="2" priority="607" stopIfTrue="1" operator="lessThan">
      <formula>0</formula>
    </cfRule>
  </conditionalFormatting>
  <conditionalFormatting sqref="F720">
    <cfRule type="cellIs" dxfId="2" priority="606" stopIfTrue="1" operator="lessThan">
      <formula>0</formula>
    </cfRule>
  </conditionalFormatting>
  <conditionalFormatting sqref="F721">
    <cfRule type="cellIs" dxfId="2" priority="605" stopIfTrue="1" operator="lessThan">
      <formula>0</formula>
    </cfRule>
  </conditionalFormatting>
  <conditionalFormatting sqref="F722">
    <cfRule type="cellIs" dxfId="2" priority="604" stopIfTrue="1" operator="lessThan">
      <formula>0</formula>
    </cfRule>
  </conditionalFormatting>
  <conditionalFormatting sqref="F723">
    <cfRule type="cellIs" dxfId="2" priority="603" stopIfTrue="1" operator="lessThan">
      <formula>0</formula>
    </cfRule>
  </conditionalFormatting>
  <conditionalFormatting sqref="F724">
    <cfRule type="cellIs" dxfId="2" priority="602" stopIfTrue="1" operator="lessThan">
      <formula>0</formula>
    </cfRule>
  </conditionalFormatting>
  <conditionalFormatting sqref="F725">
    <cfRule type="cellIs" dxfId="2" priority="601" stopIfTrue="1" operator="lessThan">
      <formula>0</formula>
    </cfRule>
  </conditionalFormatting>
  <conditionalFormatting sqref="F726">
    <cfRule type="cellIs" dxfId="2" priority="600" stopIfTrue="1" operator="lessThan">
      <formula>0</formula>
    </cfRule>
  </conditionalFormatting>
  <conditionalFormatting sqref="F727">
    <cfRule type="cellIs" dxfId="2" priority="599" stopIfTrue="1" operator="lessThan">
      <formula>0</formula>
    </cfRule>
  </conditionalFormatting>
  <conditionalFormatting sqref="F728">
    <cfRule type="cellIs" dxfId="2" priority="598" stopIfTrue="1" operator="lessThan">
      <formula>0</formula>
    </cfRule>
  </conditionalFormatting>
  <conditionalFormatting sqref="F729">
    <cfRule type="cellIs" dxfId="2" priority="597" stopIfTrue="1" operator="lessThan">
      <formula>0</formula>
    </cfRule>
  </conditionalFormatting>
  <conditionalFormatting sqref="F730">
    <cfRule type="cellIs" dxfId="2" priority="596" stopIfTrue="1" operator="lessThan">
      <formula>0</formula>
    </cfRule>
  </conditionalFormatting>
  <conditionalFormatting sqref="F731">
    <cfRule type="cellIs" dxfId="2" priority="595" stopIfTrue="1" operator="lessThan">
      <formula>0</formula>
    </cfRule>
  </conditionalFormatting>
  <conditionalFormatting sqref="F732">
    <cfRule type="cellIs" dxfId="2" priority="594" stopIfTrue="1" operator="lessThan">
      <formula>0</formula>
    </cfRule>
  </conditionalFormatting>
  <conditionalFormatting sqref="F733">
    <cfRule type="cellIs" dxfId="2" priority="593" stopIfTrue="1" operator="lessThan">
      <formula>0</formula>
    </cfRule>
  </conditionalFormatting>
  <conditionalFormatting sqref="F734">
    <cfRule type="cellIs" dxfId="2" priority="592" stopIfTrue="1" operator="lessThan">
      <formula>0</formula>
    </cfRule>
  </conditionalFormatting>
  <conditionalFormatting sqref="F735">
    <cfRule type="cellIs" dxfId="2" priority="591" stopIfTrue="1" operator="lessThan">
      <formula>0</formula>
    </cfRule>
  </conditionalFormatting>
  <conditionalFormatting sqref="F736">
    <cfRule type="cellIs" dxfId="2" priority="590" stopIfTrue="1" operator="lessThan">
      <formula>0</formula>
    </cfRule>
  </conditionalFormatting>
  <conditionalFormatting sqref="F737">
    <cfRule type="cellIs" dxfId="2" priority="589" stopIfTrue="1" operator="lessThan">
      <formula>0</formula>
    </cfRule>
  </conditionalFormatting>
  <conditionalFormatting sqref="F738">
    <cfRule type="cellIs" dxfId="2" priority="588" stopIfTrue="1" operator="lessThan">
      <formula>0</formula>
    </cfRule>
  </conditionalFormatting>
  <conditionalFormatting sqref="F739">
    <cfRule type="cellIs" dxfId="2" priority="587" stopIfTrue="1" operator="lessThan">
      <formula>0</formula>
    </cfRule>
  </conditionalFormatting>
  <conditionalFormatting sqref="F740">
    <cfRule type="cellIs" dxfId="2" priority="586" stopIfTrue="1" operator="lessThan">
      <formula>0</formula>
    </cfRule>
  </conditionalFormatting>
  <conditionalFormatting sqref="F741">
    <cfRule type="cellIs" dxfId="2" priority="585" stopIfTrue="1" operator="lessThan">
      <formula>0</formula>
    </cfRule>
  </conditionalFormatting>
  <conditionalFormatting sqref="F742">
    <cfRule type="cellIs" dxfId="2" priority="584" stopIfTrue="1" operator="lessThan">
      <formula>0</formula>
    </cfRule>
  </conditionalFormatting>
  <conditionalFormatting sqref="F743">
    <cfRule type="cellIs" dxfId="2" priority="583" stopIfTrue="1" operator="lessThan">
      <formula>0</formula>
    </cfRule>
  </conditionalFormatting>
  <conditionalFormatting sqref="F744">
    <cfRule type="cellIs" dxfId="2" priority="582" stopIfTrue="1" operator="lessThan">
      <formula>0</formula>
    </cfRule>
  </conditionalFormatting>
  <conditionalFormatting sqref="F745">
    <cfRule type="cellIs" dxfId="2" priority="581" stopIfTrue="1" operator="lessThan">
      <formula>0</formula>
    </cfRule>
  </conditionalFormatting>
  <conditionalFormatting sqref="F746">
    <cfRule type="cellIs" dxfId="2" priority="580" stopIfTrue="1" operator="lessThan">
      <formula>0</formula>
    </cfRule>
  </conditionalFormatting>
  <conditionalFormatting sqref="F747">
    <cfRule type="cellIs" dxfId="2" priority="579" stopIfTrue="1" operator="lessThan">
      <formula>0</formula>
    </cfRule>
  </conditionalFormatting>
  <conditionalFormatting sqref="F748">
    <cfRule type="cellIs" dxfId="2" priority="578" stopIfTrue="1" operator="lessThan">
      <formula>0</formula>
    </cfRule>
  </conditionalFormatting>
  <conditionalFormatting sqref="F749">
    <cfRule type="cellIs" dxfId="2" priority="577" stopIfTrue="1" operator="lessThan">
      <formula>0</formula>
    </cfRule>
  </conditionalFormatting>
  <conditionalFormatting sqref="F750">
    <cfRule type="cellIs" dxfId="2" priority="576" stopIfTrue="1" operator="lessThan">
      <formula>0</formula>
    </cfRule>
  </conditionalFormatting>
  <conditionalFormatting sqref="F751">
    <cfRule type="cellIs" dxfId="2" priority="575" stopIfTrue="1" operator="lessThan">
      <formula>0</formula>
    </cfRule>
  </conditionalFormatting>
  <conditionalFormatting sqref="F752">
    <cfRule type="cellIs" dxfId="2" priority="574" stopIfTrue="1" operator="lessThan">
      <formula>0</formula>
    </cfRule>
  </conditionalFormatting>
  <conditionalFormatting sqref="F753">
    <cfRule type="cellIs" dxfId="2" priority="573" stopIfTrue="1" operator="lessThan">
      <formula>0</formula>
    </cfRule>
  </conditionalFormatting>
  <conditionalFormatting sqref="F754">
    <cfRule type="cellIs" dxfId="2" priority="572" stopIfTrue="1" operator="lessThan">
      <formula>0</formula>
    </cfRule>
  </conditionalFormatting>
  <conditionalFormatting sqref="F755">
    <cfRule type="cellIs" dxfId="2" priority="571" stopIfTrue="1" operator="lessThan">
      <formula>0</formula>
    </cfRule>
  </conditionalFormatting>
  <conditionalFormatting sqref="F756">
    <cfRule type="cellIs" dxfId="2" priority="570" stopIfTrue="1" operator="lessThan">
      <formula>0</formula>
    </cfRule>
  </conditionalFormatting>
  <conditionalFormatting sqref="F757">
    <cfRule type="cellIs" dxfId="2" priority="569" stopIfTrue="1" operator="lessThan">
      <formula>0</formula>
    </cfRule>
  </conditionalFormatting>
  <conditionalFormatting sqref="F758">
    <cfRule type="cellIs" dxfId="2" priority="568" stopIfTrue="1" operator="lessThan">
      <formula>0</formula>
    </cfRule>
  </conditionalFormatting>
  <conditionalFormatting sqref="F759">
    <cfRule type="cellIs" dxfId="2" priority="567" stopIfTrue="1" operator="lessThan">
      <formula>0</formula>
    </cfRule>
  </conditionalFormatting>
  <conditionalFormatting sqref="F760">
    <cfRule type="cellIs" dxfId="2" priority="566" stopIfTrue="1" operator="lessThan">
      <formula>0</formula>
    </cfRule>
  </conditionalFormatting>
  <conditionalFormatting sqref="F761">
    <cfRule type="cellIs" dxfId="2" priority="565" stopIfTrue="1" operator="lessThan">
      <formula>0</formula>
    </cfRule>
  </conditionalFormatting>
  <conditionalFormatting sqref="F762">
    <cfRule type="cellIs" dxfId="2" priority="564" stopIfTrue="1" operator="lessThan">
      <formula>0</formula>
    </cfRule>
  </conditionalFormatting>
  <conditionalFormatting sqref="F763">
    <cfRule type="cellIs" dxfId="2" priority="563" stopIfTrue="1" operator="lessThan">
      <formula>0</formula>
    </cfRule>
  </conditionalFormatting>
  <conditionalFormatting sqref="F764">
    <cfRule type="cellIs" dxfId="2" priority="562" stopIfTrue="1" operator="lessThan">
      <formula>0</formula>
    </cfRule>
  </conditionalFormatting>
  <conditionalFormatting sqref="F765">
    <cfRule type="cellIs" dxfId="2" priority="561" stopIfTrue="1" operator="lessThan">
      <formula>0</formula>
    </cfRule>
  </conditionalFormatting>
  <conditionalFormatting sqref="F766">
    <cfRule type="cellIs" dxfId="2" priority="560" stopIfTrue="1" operator="lessThan">
      <formula>0</formula>
    </cfRule>
  </conditionalFormatting>
  <conditionalFormatting sqref="F767">
    <cfRule type="cellIs" dxfId="2" priority="559" stopIfTrue="1" operator="lessThan">
      <formula>0</formula>
    </cfRule>
  </conditionalFormatting>
  <conditionalFormatting sqref="F768">
    <cfRule type="cellIs" dxfId="2" priority="558" stopIfTrue="1" operator="lessThan">
      <formula>0</formula>
    </cfRule>
  </conditionalFormatting>
  <conditionalFormatting sqref="F769">
    <cfRule type="cellIs" dxfId="2" priority="557" stopIfTrue="1" operator="lessThan">
      <formula>0</formula>
    </cfRule>
  </conditionalFormatting>
  <conditionalFormatting sqref="F770">
    <cfRule type="cellIs" dxfId="2" priority="556" stopIfTrue="1" operator="lessThan">
      <formula>0</formula>
    </cfRule>
  </conditionalFormatting>
  <conditionalFormatting sqref="F771">
    <cfRule type="cellIs" dxfId="2" priority="555" stopIfTrue="1" operator="lessThan">
      <formula>0</formula>
    </cfRule>
  </conditionalFormatting>
  <conditionalFormatting sqref="F772">
    <cfRule type="cellIs" dxfId="2" priority="554" stopIfTrue="1" operator="lessThan">
      <formula>0</formula>
    </cfRule>
  </conditionalFormatting>
  <conditionalFormatting sqref="F773">
    <cfRule type="cellIs" dxfId="2" priority="553" stopIfTrue="1" operator="lessThan">
      <formula>0</formula>
    </cfRule>
  </conditionalFormatting>
  <conditionalFormatting sqref="F774">
    <cfRule type="cellIs" dxfId="2" priority="552" stopIfTrue="1" operator="lessThan">
      <formula>0</formula>
    </cfRule>
  </conditionalFormatting>
  <conditionalFormatting sqref="F775">
    <cfRule type="cellIs" dxfId="2" priority="551" stopIfTrue="1" operator="lessThan">
      <formula>0</formula>
    </cfRule>
  </conditionalFormatting>
  <conditionalFormatting sqref="F776">
    <cfRule type="cellIs" dxfId="2" priority="550" stopIfTrue="1" operator="lessThan">
      <formula>0</formula>
    </cfRule>
  </conditionalFormatting>
  <conditionalFormatting sqref="F777">
    <cfRule type="cellIs" dxfId="2" priority="549" stopIfTrue="1" operator="lessThan">
      <formula>0</formula>
    </cfRule>
  </conditionalFormatting>
  <conditionalFormatting sqref="F778">
    <cfRule type="cellIs" dxfId="2" priority="548" stopIfTrue="1" operator="lessThan">
      <formula>0</formula>
    </cfRule>
  </conditionalFormatting>
  <conditionalFormatting sqref="F779">
    <cfRule type="cellIs" dxfId="2" priority="547" stopIfTrue="1" operator="lessThan">
      <formula>0</formula>
    </cfRule>
  </conditionalFormatting>
  <conditionalFormatting sqref="F780">
    <cfRule type="cellIs" dxfId="2" priority="546" stopIfTrue="1" operator="lessThan">
      <formula>0</formula>
    </cfRule>
  </conditionalFormatting>
  <conditionalFormatting sqref="F781">
    <cfRule type="cellIs" dxfId="2" priority="545" stopIfTrue="1" operator="lessThan">
      <formula>0</formula>
    </cfRule>
  </conditionalFormatting>
  <conditionalFormatting sqref="F782">
    <cfRule type="cellIs" dxfId="2" priority="544" stopIfTrue="1" operator="lessThan">
      <formula>0</formula>
    </cfRule>
  </conditionalFormatting>
  <conditionalFormatting sqref="F783">
    <cfRule type="cellIs" dxfId="2" priority="543" stopIfTrue="1" operator="lessThan">
      <formula>0</formula>
    </cfRule>
  </conditionalFormatting>
  <conditionalFormatting sqref="F784">
    <cfRule type="cellIs" dxfId="2" priority="542" stopIfTrue="1" operator="lessThan">
      <formula>0</formula>
    </cfRule>
  </conditionalFormatting>
  <conditionalFormatting sqref="F785">
    <cfRule type="cellIs" dxfId="2" priority="541" stopIfTrue="1" operator="lessThan">
      <formula>0</formula>
    </cfRule>
  </conditionalFormatting>
  <conditionalFormatting sqref="F786">
    <cfRule type="cellIs" dxfId="2" priority="540" stopIfTrue="1" operator="lessThan">
      <formula>0</formula>
    </cfRule>
  </conditionalFormatting>
  <conditionalFormatting sqref="F787">
    <cfRule type="cellIs" dxfId="2" priority="539" stopIfTrue="1" operator="lessThan">
      <formula>0</formula>
    </cfRule>
  </conditionalFormatting>
  <conditionalFormatting sqref="F788">
    <cfRule type="cellIs" dxfId="2" priority="538" stopIfTrue="1" operator="lessThan">
      <formula>0</formula>
    </cfRule>
  </conditionalFormatting>
  <conditionalFormatting sqref="F789">
    <cfRule type="cellIs" dxfId="2" priority="537" stopIfTrue="1" operator="lessThan">
      <formula>0</formula>
    </cfRule>
  </conditionalFormatting>
  <conditionalFormatting sqref="F790">
    <cfRule type="cellIs" dxfId="2" priority="536" stopIfTrue="1" operator="lessThan">
      <formula>0</formula>
    </cfRule>
  </conditionalFormatting>
  <conditionalFormatting sqref="F791">
    <cfRule type="cellIs" dxfId="2" priority="535" stopIfTrue="1" operator="lessThan">
      <formula>0</formula>
    </cfRule>
  </conditionalFormatting>
  <conditionalFormatting sqref="F792">
    <cfRule type="cellIs" dxfId="2" priority="534" stopIfTrue="1" operator="lessThan">
      <formula>0</formula>
    </cfRule>
  </conditionalFormatting>
  <conditionalFormatting sqref="F793">
    <cfRule type="cellIs" dxfId="2" priority="533" stopIfTrue="1" operator="lessThan">
      <formula>0</formula>
    </cfRule>
  </conditionalFormatting>
  <conditionalFormatting sqref="F794">
    <cfRule type="cellIs" dxfId="2" priority="532" stopIfTrue="1" operator="lessThan">
      <formula>0</formula>
    </cfRule>
  </conditionalFormatting>
  <conditionalFormatting sqref="F795">
    <cfRule type="cellIs" dxfId="2" priority="531" stopIfTrue="1" operator="lessThan">
      <formula>0</formula>
    </cfRule>
  </conditionalFormatting>
  <conditionalFormatting sqref="F796">
    <cfRule type="cellIs" dxfId="2" priority="530" stopIfTrue="1" operator="lessThan">
      <formula>0</formula>
    </cfRule>
  </conditionalFormatting>
  <conditionalFormatting sqref="F797">
    <cfRule type="cellIs" dxfId="2" priority="529" stopIfTrue="1" operator="lessThan">
      <formula>0</formula>
    </cfRule>
  </conditionalFormatting>
  <conditionalFormatting sqref="F798">
    <cfRule type="cellIs" dxfId="2" priority="528" stopIfTrue="1" operator="lessThan">
      <formula>0</formula>
    </cfRule>
  </conditionalFormatting>
  <conditionalFormatting sqref="F799">
    <cfRule type="cellIs" dxfId="2" priority="527" stopIfTrue="1" operator="lessThan">
      <formula>0</formula>
    </cfRule>
  </conditionalFormatting>
  <conditionalFormatting sqref="F800">
    <cfRule type="cellIs" dxfId="2" priority="526" stopIfTrue="1" operator="lessThan">
      <formula>0</formula>
    </cfRule>
  </conditionalFormatting>
  <conditionalFormatting sqref="F801">
    <cfRule type="cellIs" dxfId="2" priority="525" stopIfTrue="1" operator="lessThan">
      <formula>0</formula>
    </cfRule>
  </conditionalFormatting>
  <conditionalFormatting sqref="F802">
    <cfRule type="cellIs" dxfId="2" priority="524" stopIfTrue="1" operator="lessThan">
      <formula>0</formula>
    </cfRule>
  </conditionalFormatting>
  <conditionalFormatting sqref="F803">
    <cfRule type="cellIs" dxfId="2" priority="523" stopIfTrue="1" operator="lessThan">
      <formula>0</formula>
    </cfRule>
  </conditionalFormatting>
  <conditionalFormatting sqref="F804">
    <cfRule type="cellIs" dxfId="2" priority="522" stopIfTrue="1" operator="lessThan">
      <formula>0</formula>
    </cfRule>
  </conditionalFormatting>
  <conditionalFormatting sqref="F805">
    <cfRule type="cellIs" dxfId="2" priority="521" stopIfTrue="1" operator="lessThan">
      <formula>0</formula>
    </cfRule>
  </conditionalFormatting>
  <conditionalFormatting sqref="F806">
    <cfRule type="cellIs" dxfId="2" priority="520" stopIfTrue="1" operator="lessThan">
      <formula>0</formula>
    </cfRule>
  </conditionalFormatting>
  <conditionalFormatting sqref="F807">
    <cfRule type="cellIs" dxfId="2" priority="519" stopIfTrue="1" operator="lessThan">
      <formula>0</formula>
    </cfRule>
  </conditionalFormatting>
  <conditionalFormatting sqref="F808">
    <cfRule type="cellIs" dxfId="2" priority="518" stopIfTrue="1" operator="lessThan">
      <formula>0</formula>
    </cfRule>
  </conditionalFormatting>
  <conditionalFormatting sqref="F809">
    <cfRule type="cellIs" dxfId="2" priority="517" stopIfTrue="1" operator="lessThan">
      <formula>0</formula>
    </cfRule>
  </conditionalFormatting>
  <conditionalFormatting sqref="F810">
    <cfRule type="cellIs" dxfId="2" priority="516" stopIfTrue="1" operator="lessThan">
      <formula>0</formula>
    </cfRule>
  </conditionalFormatting>
  <conditionalFormatting sqref="F811">
    <cfRule type="cellIs" dxfId="2" priority="515" stopIfTrue="1" operator="lessThan">
      <formula>0</formula>
    </cfRule>
  </conditionalFormatting>
  <conditionalFormatting sqref="F812">
    <cfRule type="cellIs" dxfId="2" priority="514" stopIfTrue="1" operator="lessThan">
      <formula>0</formula>
    </cfRule>
  </conditionalFormatting>
  <conditionalFormatting sqref="F813">
    <cfRule type="cellIs" dxfId="2" priority="513" stopIfTrue="1" operator="lessThan">
      <formula>0</formula>
    </cfRule>
  </conditionalFormatting>
  <conditionalFormatting sqref="F814">
    <cfRule type="cellIs" dxfId="2" priority="512" stopIfTrue="1" operator="lessThan">
      <formula>0</formula>
    </cfRule>
  </conditionalFormatting>
  <conditionalFormatting sqref="F815">
    <cfRule type="cellIs" dxfId="2" priority="511" stopIfTrue="1" operator="lessThan">
      <formula>0</formula>
    </cfRule>
  </conditionalFormatting>
  <conditionalFormatting sqref="F816">
    <cfRule type="cellIs" dxfId="2" priority="510" stopIfTrue="1" operator="lessThan">
      <formula>0</formula>
    </cfRule>
  </conditionalFormatting>
  <conditionalFormatting sqref="F817">
    <cfRule type="cellIs" dxfId="2" priority="509" stopIfTrue="1" operator="lessThan">
      <formula>0</formula>
    </cfRule>
  </conditionalFormatting>
  <conditionalFormatting sqref="F818">
    <cfRule type="cellIs" dxfId="2" priority="508" stopIfTrue="1" operator="lessThan">
      <formula>0</formula>
    </cfRule>
  </conditionalFormatting>
  <conditionalFormatting sqref="F819">
    <cfRule type="cellIs" dxfId="2" priority="507" stopIfTrue="1" operator="lessThan">
      <formula>0</formula>
    </cfRule>
  </conditionalFormatting>
  <conditionalFormatting sqref="F820">
    <cfRule type="cellIs" dxfId="2" priority="506" stopIfTrue="1" operator="lessThan">
      <formula>0</formula>
    </cfRule>
  </conditionalFormatting>
  <conditionalFormatting sqref="F821">
    <cfRule type="cellIs" dxfId="2" priority="505" stopIfTrue="1" operator="lessThan">
      <formula>0</formula>
    </cfRule>
  </conditionalFormatting>
  <conditionalFormatting sqref="F822">
    <cfRule type="cellIs" dxfId="2" priority="504" stopIfTrue="1" operator="lessThan">
      <formula>0</formula>
    </cfRule>
  </conditionalFormatting>
  <conditionalFormatting sqref="F823">
    <cfRule type="cellIs" dxfId="2" priority="503" stopIfTrue="1" operator="lessThan">
      <formula>0</formula>
    </cfRule>
  </conditionalFormatting>
  <conditionalFormatting sqref="F824">
    <cfRule type="cellIs" dxfId="2" priority="502" stopIfTrue="1" operator="lessThan">
      <formula>0</formula>
    </cfRule>
  </conditionalFormatting>
  <conditionalFormatting sqref="F825">
    <cfRule type="cellIs" dxfId="2" priority="501" stopIfTrue="1" operator="lessThan">
      <formula>0</formula>
    </cfRule>
  </conditionalFormatting>
  <conditionalFormatting sqref="F826">
    <cfRule type="cellIs" dxfId="2" priority="500" stopIfTrue="1" operator="lessThan">
      <formula>0</formula>
    </cfRule>
  </conditionalFormatting>
  <conditionalFormatting sqref="F827">
    <cfRule type="cellIs" dxfId="2" priority="499" stopIfTrue="1" operator="lessThan">
      <formula>0</formula>
    </cfRule>
  </conditionalFormatting>
  <conditionalFormatting sqref="F828">
    <cfRule type="cellIs" dxfId="2" priority="498" stopIfTrue="1" operator="lessThan">
      <formula>0</formula>
    </cfRule>
  </conditionalFormatting>
  <conditionalFormatting sqref="F829">
    <cfRule type="cellIs" dxfId="2" priority="497" stopIfTrue="1" operator="lessThan">
      <formula>0</formula>
    </cfRule>
  </conditionalFormatting>
  <conditionalFormatting sqref="F830">
    <cfRule type="cellIs" dxfId="2" priority="496" stopIfTrue="1" operator="lessThan">
      <formula>0</formula>
    </cfRule>
  </conditionalFormatting>
  <conditionalFormatting sqref="F831">
    <cfRule type="cellIs" dxfId="2" priority="495" stopIfTrue="1" operator="lessThan">
      <formula>0</formula>
    </cfRule>
  </conditionalFormatting>
  <conditionalFormatting sqref="F832">
    <cfRule type="cellIs" dxfId="2" priority="494" stopIfTrue="1" operator="lessThan">
      <formula>0</formula>
    </cfRule>
  </conditionalFormatting>
  <conditionalFormatting sqref="F833">
    <cfRule type="cellIs" dxfId="2" priority="493" stopIfTrue="1" operator="lessThan">
      <formula>0</formula>
    </cfRule>
  </conditionalFormatting>
  <conditionalFormatting sqref="F834">
    <cfRule type="cellIs" dxfId="2" priority="492" stopIfTrue="1" operator="lessThan">
      <formula>0</formula>
    </cfRule>
  </conditionalFormatting>
  <conditionalFormatting sqref="F835">
    <cfRule type="cellIs" dxfId="2" priority="491" stopIfTrue="1" operator="lessThan">
      <formula>0</formula>
    </cfRule>
  </conditionalFormatting>
  <conditionalFormatting sqref="F836">
    <cfRule type="cellIs" dxfId="2" priority="490" stopIfTrue="1" operator="lessThan">
      <formula>0</formula>
    </cfRule>
  </conditionalFormatting>
  <conditionalFormatting sqref="F837">
    <cfRule type="cellIs" dxfId="2" priority="489" stopIfTrue="1" operator="lessThan">
      <formula>0</formula>
    </cfRule>
  </conditionalFormatting>
  <conditionalFormatting sqref="F838">
    <cfRule type="cellIs" dxfId="2" priority="488" stopIfTrue="1" operator="lessThan">
      <formula>0</formula>
    </cfRule>
  </conditionalFormatting>
  <conditionalFormatting sqref="F839">
    <cfRule type="cellIs" dxfId="2" priority="487" stopIfTrue="1" operator="lessThan">
      <formula>0</formula>
    </cfRule>
  </conditionalFormatting>
  <conditionalFormatting sqref="F840">
    <cfRule type="cellIs" dxfId="2" priority="486" stopIfTrue="1" operator="lessThan">
      <formula>0</formula>
    </cfRule>
  </conditionalFormatting>
  <conditionalFormatting sqref="F841">
    <cfRule type="cellIs" dxfId="2" priority="485" stopIfTrue="1" operator="lessThan">
      <formula>0</formula>
    </cfRule>
  </conditionalFormatting>
  <conditionalFormatting sqref="F842">
    <cfRule type="cellIs" dxfId="2" priority="484" stopIfTrue="1" operator="lessThan">
      <formula>0</formula>
    </cfRule>
  </conditionalFormatting>
  <conditionalFormatting sqref="F843">
    <cfRule type="cellIs" dxfId="2" priority="483" stopIfTrue="1" operator="lessThan">
      <formula>0</formula>
    </cfRule>
  </conditionalFormatting>
  <conditionalFormatting sqref="F844">
    <cfRule type="cellIs" dxfId="2" priority="482" stopIfTrue="1" operator="lessThan">
      <formula>0</formula>
    </cfRule>
  </conditionalFormatting>
  <conditionalFormatting sqref="F845">
    <cfRule type="cellIs" dxfId="2" priority="481" stopIfTrue="1" operator="lessThan">
      <formula>0</formula>
    </cfRule>
  </conditionalFormatting>
  <conditionalFormatting sqref="F846">
    <cfRule type="cellIs" dxfId="2" priority="480" stopIfTrue="1" operator="lessThan">
      <formula>0</formula>
    </cfRule>
  </conditionalFormatting>
  <conditionalFormatting sqref="F847">
    <cfRule type="cellIs" dxfId="2" priority="479" stopIfTrue="1" operator="lessThan">
      <formula>0</formula>
    </cfRule>
  </conditionalFormatting>
  <conditionalFormatting sqref="F848">
    <cfRule type="cellIs" dxfId="2" priority="478" stopIfTrue="1" operator="lessThan">
      <formula>0</formula>
    </cfRule>
  </conditionalFormatting>
  <conditionalFormatting sqref="F849">
    <cfRule type="cellIs" dxfId="2" priority="477" stopIfTrue="1" operator="lessThan">
      <formula>0</formula>
    </cfRule>
  </conditionalFormatting>
  <conditionalFormatting sqref="F850">
    <cfRule type="cellIs" dxfId="2" priority="476" stopIfTrue="1" operator="lessThan">
      <formula>0</formula>
    </cfRule>
  </conditionalFormatting>
  <conditionalFormatting sqref="F851">
    <cfRule type="cellIs" dxfId="2" priority="475" stopIfTrue="1" operator="lessThan">
      <formula>0</formula>
    </cfRule>
  </conditionalFormatting>
  <conditionalFormatting sqref="F852">
    <cfRule type="cellIs" dxfId="2" priority="474" stopIfTrue="1" operator="lessThan">
      <formula>0</formula>
    </cfRule>
  </conditionalFormatting>
  <conditionalFormatting sqref="F853">
    <cfRule type="cellIs" dxfId="2" priority="473" stopIfTrue="1" operator="lessThan">
      <formula>0</formula>
    </cfRule>
  </conditionalFormatting>
  <conditionalFormatting sqref="F854">
    <cfRule type="cellIs" dxfId="2" priority="472" stopIfTrue="1" operator="lessThan">
      <formula>0</formula>
    </cfRule>
  </conditionalFormatting>
  <conditionalFormatting sqref="F855">
    <cfRule type="cellIs" dxfId="2" priority="471" stopIfTrue="1" operator="lessThan">
      <formula>0</formula>
    </cfRule>
  </conditionalFormatting>
  <conditionalFormatting sqref="F856">
    <cfRule type="cellIs" dxfId="2" priority="470" stopIfTrue="1" operator="lessThan">
      <formula>0</formula>
    </cfRule>
  </conditionalFormatting>
  <conditionalFormatting sqref="F857">
    <cfRule type="cellIs" dxfId="2" priority="469" stopIfTrue="1" operator="lessThan">
      <formula>0</formula>
    </cfRule>
  </conditionalFormatting>
  <conditionalFormatting sqref="F858">
    <cfRule type="cellIs" dxfId="2" priority="468" stopIfTrue="1" operator="lessThan">
      <formula>0</formula>
    </cfRule>
  </conditionalFormatting>
  <conditionalFormatting sqref="F859">
    <cfRule type="cellIs" dxfId="2" priority="467" stopIfTrue="1" operator="lessThan">
      <formula>0</formula>
    </cfRule>
  </conditionalFormatting>
  <conditionalFormatting sqref="F860">
    <cfRule type="cellIs" dxfId="2" priority="466" stopIfTrue="1" operator="lessThan">
      <formula>0</formula>
    </cfRule>
  </conditionalFormatting>
  <conditionalFormatting sqref="F861">
    <cfRule type="cellIs" dxfId="2" priority="465" stopIfTrue="1" operator="lessThan">
      <formula>0</formula>
    </cfRule>
  </conditionalFormatting>
  <conditionalFormatting sqref="F862">
    <cfRule type="cellIs" dxfId="2" priority="464" stopIfTrue="1" operator="lessThan">
      <formula>0</formula>
    </cfRule>
  </conditionalFormatting>
  <conditionalFormatting sqref="F863">
    <cfRule type="cellIs" dxfId="2" priority="463" stopIfTrue="1" operator="lessThan">
      <formula>0</formula>
    </cfRule>
  </conditionalFormatting>
  <conditionalFormatting sqref="F864">
    <cfRule type="cellIs" dxfId="2" priority="462" stopIfTrue="1" operator="lessThan">
      <formula>0</formula>
    </cfRule>
  </conditionalFormatting>
  <conditionalFormatting sqref="F865">
    <cfRule type="cellIs" dxfId="2" priority="461" stopIfTrue="1" operator="lessThan">
      <formula>0</formula>
    </cfRule>
  </conditionalFormatting>
  <conditionalFormatting sqref="F866">
    <cfRule type="cellIs" dxfId="2" priority="460" stopIfTrue="1" operator="lessThan">
      <formula>0</formula>
    </cfRule>
  </conditionalFormatting>
  <conditionalFormatting sqref="F867">
    <cfRule type="cellIs" dxfId="2" priority="459" stopIfTrue="1" operator="lessThan">
      <formula>0</formula>
    </cfRule>
  </conditionalFormatting>
  <conditionalFormatting sqref="F868">
    <cfRule type="cellIs" dxfId="2" priority="458" stopIfTrue="1" operator="lessThan">
      <formula>0</formula>
    </cfRule>
  </conditionalFormatting>
  <conditionalFormatting sqref="F869">
    <cfRule type="cellIs" dxfId="2" priority="457" stopIfTrue="1" operator="lessThan">
      <formula>0</formula>
    </cfRule>
  </conditionalFormatting>
  <conditionalFormatting sqref="F870">
    <cfRule type="cellIs" dxfId="2" priority="456" stopIfTrue="1" operator="lessThan">
      <formula>0</formula>
    </cfRule>
  </conditionalFormatting>
  <conditionalFormatting sqref="F871">
    <cfRule type="cellIs" dxfId="2" priority="455" stopIfTrue="1" operator="lessThan">
      <formula>0</formula>
    </cfRule>
  </conditionalFormatting>
  <conditionalFormatting sqref="F872">
    <cfRule type="cellIs" dxfId="2" priority="454" stopIfTrue="1" operator="lessThan">
      <formula>0</formula>
    </cfRule>
  </conditionalFormatting>
  <conditionalFormatting sqref="F873">
    <cfRule type="cellIs" dxfId="2" priority="453" stopIfTrue="1" operator="lessThan">
      <formula>0</formula>
    </cfRule>
  </conditionalFormatting>
  <conditionalFormatting sqref="F874">
    <cfRule type="cellIs" dxfId="2" priority="452" stopIfTrue="1" operator="lessThan">
      <formula>0</formula>
    </cfRule>
  </conditionalFormatting>
  <conditionalFormatting sqref="F875">
    <cfRule type="cellIs" dxfId="2" priority="451" stopIfTrue="1" operator="lessThan">
      <formula>0</formula>
    </cfRule>
  </conditionalFormatting>
  <conditionalFormatting sqref="F876">
    <cfRule type="cellIs" dxfId="2" priority="450" stopIfTrue="1" operator="lessThan">
      <formula>0</formula>
    </cfRule>
  </conditionalFormatting>
  <conditionalFormatting sqref="F877">
    <cfRule type="cellIs" dxfId="2" priority="449" stopIfTrue="1" operator="lessThan">
      <formula>0</formula>
    </cfRule>
  </conditionalFormatting>
  <conditionalFormatting sqref="F878">
    <cfRule type="cellIs" dxfId="2" priority="448" stopIfTrue="1" operator="lessThan">
      <formula>0</formula>
    </cfRule>
  </conditionalFormatting>
  <conditionalFormatting sqref="F879">
    <cfRule type="cellIs" dxfId="2" priority="447" stopIfTrue="1" operator="lessThan">
      <formula>0</formula>
    </cfRule>
  </conditionalFormatting>
  <conditionalFormatting sqref="F880">
    <cfRule type="cellIs" dxfId="2" priority="446" stopIfTrue="1" operator="lessThan">
      <formula>0</formula>
    </cfRule>
  </conditionalFormatting>
  <conditionalFormatting sqref="F881">
    <cfRule type="cellIs" dxfId="2" priority="445" stopIfTrue="1" operator="lessThan">
      <formula>0</formula>
    </cfRule>
  </conditionalFormatting>
  <conditionalFormatting sqref="F882">
    <cfRule type="cellIs" dxfId="2" priority="444" stopIfTrue="1" operator="lessThan">
      <formula>0</formula>
    </cfRule>
  </conditionalFormatting>
  <conditionalFormatting sqref="F883">
    <cfRule type="cellIs" dxfId="2" priority="443" stopIfTrue="1" operator="lessThan">
      <formula>0</formula>
    </cfRule>
  </conditionalFormatting>
  <conditionalFormatting sqref="F884">
    <cfRule type="cellIs" dxfId="2" priority="442" stopIfTrue="1" operator="lessThan">
      <formula>0</formula>
    </cfRule>
  </conditionalFormatting>
  <conditionalFormatting sqref="F885">
    <cfRule type="cellIs" dxfId="2" priority="441" stopIfTrue="1" operator="lessThan">
      <formula>0</formula>
    </cfRule>
  </conditionalFormatting>
  <conditionalFormatting sqref="F886">
    <cfRule type="cellIs" dxfId="2" priority="440" stopIfTrue="1" operator="lessThan">
      <formula>0</formula>
    </cfRule>
  </conditionalFormatting>
  <conditionalFormatting sqref="F887">
    <cfRule type="cellIs" dxfId="2" priority="439" stopIfTrue="1" operator="lessThan">
      <formula>0</formula>
    </cfRule>
  </conditionalFormatting>
  <conditionalFormatting sqref="F888">
    <cfRule type="cellIs" dxfId="2" priority="438" stopIfTrue="1" operator="lessThan">
      <formula>0</formula>
    </cfRule>
  </conditionalFormatting>
  <conditionalFormatting sqref="F889">
    <cfRule type="cellIs" dxfId="2" priority="437" stopIfTrue="1" operator="lessThan">
      <formula>0</formula>
    </cfRule>
  </conditionalFormatting>
  <conditionalFormatting sqref="F890">
    <cfRule type="cellIs" dxfId="2" priority="436" stopIfTrue="1" operator="lessThan">
      <formula>0</formula>
    </cfRule>
  </conditionalFormatting>
  <conditionalFormatting sqref="F891">
    <cfRule type="cellIs" dxfId="2" priority="435" stopIfTrue="1" operator="lessThan">
      <formula>0</formula>
    </cfRule>
  </conditionalFormatting>
  <conditionalFormatting sqref="F892">
    <cfRule type="cellIs" dxfId="2" priority="434" stopIfTrue="1" operator="lessThan">
      <formula>0</formula>
    </cfRule>
  </conditionalFormatting>
  <conditionalFormatting sqref="F893">
    <cfRule type="cellIs" dxfId="2" priority="433" stopIfTrue="1" operator="lessThan">
      <formula>0</formula>
    </cfRule>
  </conditionalFormatting>
  <conditionalFormatting sqref="F894">
    <cfRule type="cellIs" dxfId="2" priority="432" stopIfTrue="1" operator="lessThan">
      <formula>0</formula>
    </cfRule>
  </conditionalFormatting>
  <conditionalFormatting sqref="F895">
    <cfRule type="cellIs" dxfId="2" priority="431" stopIfTrue="1" operator="lessThan">
      <formula>0</formula>
    </cfRule>
  </conditionalFormatting>
  <conditionalFormatting sqref="F896">
    <cfRule type="cellIs" dxfId="2" priority="430" stopIfTrue="1" operator="lessThan">
      <formula>0</formula>
    </cfRule>
  </conditionalFormatting>
  <conditionalFormatting sqref="F897">
    <cfRule type="cellIs" dxfId="2" priority="429" stopIfTrue="1" operator="lessThan">
      <formula>0</formula>
    </cfRule>
  </conditionalFormatting>
  <conditionalFormatting sqref="F898">
    <cfRule type="cellIs" dxfId="2" priority="428" stopIfTrue="1" operator="lessThan">
      <formula>0</formula>
    </cfRule>
  </conditionalFormatting>
  <conditionalFormatting sqref="F899">
    <cfRule type="cellIs" dxfId="2" priority="427" stopIfTrue="1" operator="lessThan">
      <formula>0</formula>
    </cfRule>
  </conditionalFormatting>
  <conditionalFormatting sqref="F900">
    <cfRule type="cellIs" dxfId="2" priority="426" stopIfTrue="1" operator="lessThan">
      <formula>0</formula>
    </cfRule>
  </conditionalFormatting>
  <conditionalFormatting sqref="F901">
    <cfRule type="cellIs" dxfId="2" priority="425" stopIfTrue="1" operator="lessThan">
      <formula>0</formula>
    </cfRule>
  </conditionalFormatting>
  <conditionalFormatting sqref="F902">
    <cfRule type="cellIs" dxfId="2" priority="424" stopIfTrue="1" operator="lessThan">
      <formula>0</formula>
    </cfRule>
  </conditionalFormatting>
  <conditionalFormatting sqref="F903">
    <cfRule type="cellIs" dxfId="2" priority="423" stopIfTrue="1" operator="lessThan">
      <formula>0</formula>
    </cfRule>
  </conditionalFormatting>
  <conditionalFormatting sqref="F904">
    <cfRule type="cellIs" dxfId="2" priority="422" stopIfTrue="1" operator="lessThan">
      <formula>0</formula>
    </cfRule>
  </conditionalFormatting>
  <conditionalFormatting sqref="F905">
    <cfRule type="cellIs" dxfId="2" priority="421" stopIfTrue="1" operator="lessThan">
      <formula>0</formula>
    </cfRule>
  </conditionalFormatting>
  <conditionalFormatting sqref="F906">
    <cfRule type="cellIs" dxfId="2" priority="420" stopIfTrue="1" operator="lessThan">
      <formula>0</formula>
    </cfRule>
  </conditionalFormatting>
  <conditionalFormatting sqref="F907">
    <cfRule type="cellIs" dxfId="2" priority="419" stopIfTrue="1" operator="lessThan">
      <formula>0</formula>
    </cfRule>
  </conditionalFormatting>
  <conditionalFormatting sqref="F908">
    <cfRule type="cellIs" dxfId="2" priority="418" stopIfTrue="1" operator="lessThan">
      <formula>0</formula>
    </cfRule>
  </conditionalFormatting>
  <conditionalFormatting sqref="F909">
    <cfRule type="cellIs" dxfId="2" priority="417" stopIfTrue="1" operator="lessThan">
      <formula>0</formula>
    </cfRule>
  </conditionalFormatting>
  <conditionalFormatting sqref="F910">
    <cfRule type="cellIs" dxfId="2" priority="416" stopIfTrue="1" operator="lessThan">
      <formula>0</formula>
    </cfRule>
  </conditionalFormatting>
  <conditionalFormatting sqref="F911">
    <cfRule type="cellIs" dxfId="2" priority="415" stopIfTrue="1" operator="lessThan">
      <formula>0</formula>
    </cfRule>
  </conditionalFormatting>
  <conditionalFormatting sqref="F912">
    <cfRule type="cellIs" dxfId="2" priority="414" stopIfTrue="1" operator="lessThan">
      <formula>0</formula>
    </cfRule>
  </conditionalFormatting>
  <conditionalFormatting sqref="F913">
    <cfRule type="cellIs" dxfId="2" priority="413" stopIfTrue="1" operator="lessThan">
      <formula>0</formula>
    </cfRule>
  </conditionalFormatting>
  <conditionalFormatting sqref="F914">
    <cfRule type="cellIs" dxfId="2" priority="412" stopIfTrue="1" operator="lessThan">
      <formula>0</formula>
    </cfRule>
  </conditionalFormatting>
  <conditionalFormatting sqref="F915">
    <cfRule type="cellIs" dxfId="2" priority="411" stopIfTrue="1" operator="lessThan">
      <formula>0</formula>
    </cfRule>
  </conditionalFormatting>
  <conditionalFormatting sqref="F916">
    <cfRule type="cellIs" dxfId="2" priority="410" stopIfTrue="1" operator="lessThan">
      <formula>0</formula>
    </cfRule>
  </conditionalFormatting>
  <conditionalFormatting sqref="F917">
    <cfRule type="cellIs" dxfId="2" priority="409" stopIfTrue="1" operator="lessThan">
      <formula>0</formula>
    </cfRule>
  </conditionalFormatting>
  <conditionalFormatting sqref="F918">
    <cfRule type="cellIs" dxfId="2" priority="408" stopIfTrue="1" operator="lessThan">
      <formula>0</formula>
    </cfRule>
  </conditionalFormatting>
  <conditionalFormatting sqref="F919">
    <cfRule type="cellIs" dxfId="2" priority="407" stopIfTrue="1" operator="lessThan">
      <formula>0</formula>
    </cfRule>
  </conditionalFormatting>
  <conditionalFormatting sqref="F920">
    <cfRule type="cellIs" dxfId="2" priority="406" stopIfTrue="1" operator="lessThan">
      <formula>0</formula>
    </cfRule>
  </conditionalFormatting>
  <conditionalFormatting sqref="F921">
    <cfRule type="cellIs" dxfId="2" priority="405" stopIfTrue="1" operator="lessThan">
      <formula>0</formula>
    </cfRule>
  </conditionalFormatting>
  <conditionalFormatting sqref="F922">
    <cfRule type="cellIs" dxfId="2" priority="404" stopIfTrue="1" operator="lessThan">
      <formula>0</formula>
    </cfRule>
  </conditionalFormatting>
  <conditionalFormatting sqref="F923">
    <cfRule type="cellIs" dxfId="2" priority="403" stopIfTrue="1" operator="lessThan">
      <formula>0</formula>
    </cfRule>
  </conditionalFormatting>
  <conditionalFormatting sqref="F924">
    <cfRule type="cellIs" dxfId="2" priority="402" stopIfTrue="1" operator="lessThan">
      <formula>0</formula>
    </cfRule>
  </conditionalFormatting>
  <conditionalFormatting sqref="F925">
    <cfRule type="cellIs" dxfId="2" priority="401" stopIfTrue="1" operator="lessThan">
      <formula>0</formula>
    </cfRule>
  </conditionalFormatting>
  <conditionalFormatting sqref="F926">
    <cfRule type="cellIs" dxfId="2" priority="400" stopIfTrue="1" operator="lessThan">
      <formula>0</formula>
    </cfRule>
  </conditionalFormatting>
  <conditionalFormatting sqref="F927">
    <cfRule type="cellIs" dxfId="2" priority="399" stopIfTrue="1" operator="lessThan">
      <formula>0</formula>
    </cfRule>
  </conditionalFormatting>
  <conditionalFormatting sqref="F928">
    <cfRule type="cellIs" dxfId="2" priority="398" stopIfTrue="1" operator="lessThan">
      <formula>0</formula>
    </cfRule>
  </conditionalFormatting>
  <conditionalFormatting sqref="F929">
    <cfRule type="cellIs" dxfId="2" priority="397" stopIfTrue="1" operator="lessThan">
      <formula>0</formula>
    </cfRule>
  </conditionalFormatting>
  <conditionalFormatting sqref="F930">
    <cfRule type="cellIs" dxfId="2" priority="396" stopIfTrue="1" operator="lessThan">
      <formula>0</formula>
    </cfRule>
  </conditionalFormatting>
  <conditionalFormatting sqref="F931">
    <cfRule type="cellIs" dxfId="2" priority="395" stopIfTrue="1" operator="lessThan">
      <formula>0</formula>
    </cfRule>
  </conditionalFormatting>
  <conditionalFormatting sqref="F932">
    <cfRule type="cellIs" dxfId="2" priority="394" stopIfTrue="1" operator="lessThan">
      <formula>0</formula>
    </cfRule>
  </conditionalFormatting>
  <conditionalFormatting sqref="F933">
    <cfRule type="cellIs" dxfId="2" priority="393" stopIfTrue="1" operator="lessThan">
      <formula>0</formula>
    </cfRule>
  </conditionalFormatting>
  <conditionalFormatting sqref="F934">
    <cfRule type="cellIs" dxfId="2" priority="392" stopIfTrue="1" operator="lessThan">
      <formula>0</formula>
    </cfRule>
  </conditionalFormatting>
  <conditionalFormatting sqref="F935">
    <cfRule type="cellIs" dxfId="2" priority="391" stopIfTrue="1" operator="lessThan">
      <formula>0</formula>
    </cfRule>
  </conditionalFormatting>
  <conditionalFormatting sqref="F936">
    <cfRule type="cellIs" dxfId="2" priority="390" stopIfTrue="1" operator="lessThan">
      <formula>0</formula>
    </cfRule>
  </conditionalFormatting>
  <conditionalFormatting sqref="F937">
    <cfRule type="cellIs" dxfId="2" priority="389" stopIfTrue="1" operator="lessThan">
      <formula>0</formula>
    </cfRule>
  </conditionalFormatting>
  <conditionalFormatting sqref="F938">
    <cfRule type="cellIs" dxfId="2" priority="388" stopIfTrue="1" operator="lessThan">
      <formula>0</formula>
    </cfRule>
  </conditionalFormatting>
  <conditionalFormatting sqref="F939">
    <cfRule type="cellIs" dxfId="2" priority="387" stopIfTrue="1" operator="lessThan">
      <formula>0</formula>
    </cfRule>
  </conditionalFormatting>
  <conditionalFormatting sqref="F940">
    <cfRule type="cellIs" dxfId="2" priority="386" stopIfTrue="1" operator="lessThan">
      <formula>0</formula>
    </cfRule>
  </conditionalFormatting>
  <conditionalFormatting sqref="F941">
    <cfRule type="cellIs" dxfId="2" priority="385" stopIfTrue="1" operator="lessThan">
      <formula>0</formula>
    </cfRule>
  </conditionalFormatting>
  <conditionalFormatting sqref="F942">
    <cfRule type="cellIs" dxfId="2" priority="384" stopIfTrue="1" operator="lessThan">
      <formula>0</formula>
    </cfRule>
  </conditionalFormatting>
  <conditionalFormatting sqref="F943">
    <cfRule type="cellIs" dxfId="2" priority="383" stopIfTrue="1" operator="lessThan">
      <formula>0</formula>
    </cfRule>
  </conditionalFormatting>
  <conditionalFormatting sqref="F944">
    <cfRule type="cellIs" dxfId="2" priority="382" stopIfTrue="1" operator="lessThan">
      <formula>0</formula>
    </cfRule>
  </conditionalFormatting>
  <conditionalFormatting sqref="F945">
    <cfRule type="cellIs" dxfId="2" priority="381" stopIfTrue="1" operator="lessThan">
      <formula>0</formula>
    </cfRule>
  </conditionalFormatting>
  <conditionalFormatting sqref="F946">
    <cfRule type="cellIs" dxfId="2" priority="380" stopIfTrue="1" operator="lessThan">
      <formula>0</formula>
    </cfRule>
  </conditionalFormatting>
  <conditionalFormatting sqref="F947">
    <cfRule type="cellIs" dxfId="2" priority="379" stopIfTrue="1" operator="lessThan">
      <formula>0</formula>
    </cfRule>
  </conditionalFormatting>
  <conditionalFormatting sqref="F948">
    <cfRule type="cellIs" dxfId="2" priority="378" stopIfTrue="1" operator="lessThan">
      <formula>0</formula>
    </cfRule>
  </conditionalFormatting>
  <conditionalFormatting sqref="F949">
    <cfRule type="cellIs" dxfId="2" priority="377" stopIfTrue="1" operator="lessThan">
      <formula>0</formula>
    </cfRule>
  </conditionalFormatting>
  <conditionalFormatting sqref="F950">
    <cfRule type="cellIs" dxfId="2" priority="376" stopIfTrue="1" operator="lessThan">
      <formula>0</formula>
    </cfRule>
  </conditionalFormatting>
  <conditionalFormatting sqref="F951">
    <cfRule type="cellIs" dxfId="2" priority="375" stopIfTrue="1" operator="lessThan">
      <formula>0</formula>
    </cfRule>
  </conditionalFormatting>
  <conditionalFormatting sqref="F952">
    <cfRule type="cellIs" dxfId="2" priority="374" stopIfTrue="1" operator="lessThan">
      <formula>0</formula>
    </cfRule>
  </conditionalFormatting>
  <conditionalFormatting sqref="F953">
    <cfRule type="cellIs" dxfId="2" priority="373" stopIfTrue="1" operator="lessThan">
      <formula>0</formula>
    </cfRule>
  </conditionalFormatting>
  <conditionalFormatting sqref="F954">
    <cfRule type="cellIs" dxfId="2" priority="372" stopIfTrue="1" operator="lessThan">
      <formula>0</formula>
    </cfRule>
  </conditionalFormatting>
  <conditionalFormatting sqref="F955">
    <cfRule type="cellIs" dxfId="2" priority="371" stopIfTrue="1" operator="lessThan">
      <formula>0</formula>
    </cfRule>
  </conditionalFormatting>
  <conditionalFormatting sqref="F956">
    <cfRule type="cellIs" dxfId="2" priority="370" stopIfTrue="1" operator="lessThan">
      <formula>0</formula>
    </cfRule>
  </conditionalFormatting>
  <conditionalFormatting sqref="F957">
    <cfRule type="cellIs" dxfId="2" priority="369" stopIfTrue="1" operator="lessThan">
      <formula>0</formula>
    </cfRule>
  </conditionalFormatting>
  <conditionalFormatting sqref="F958">
    <cfRule type="cellIs" dxfId="2" priority="368" stopIfTrue="1" operator="lessThan">
      <formula>0</formula>
    </cfRule>
  </conditionalFormatting>
  <conditionalFormatting sqref="F959">
    <cfRule type="cellIs" dxfId="2" priority="367" stopIfTrue="1" operator="lessThan">
      <formula>0</formula>
    </cfRule>
  </conditionalFormatting>
  <conditionalFormatting sqref="F960">
    <cfRule type="cellIs" dxfId="2" priority="366" stopIfTrue="1" operator="lessThan">
      <formula>0</formula>
    </cfRule>
  </conditionalFormatting>
  <conditionalFormatting sqref="F961">
    <cfRule type="cellIs" dxfId="2" priority="365" stopIfTrue="1" operator="lessThan">
      <formula>0</formula>
    </cfRule>
  </conditionalFormatting>
  <conditionalFormatting sqref="F962">
    <cfRule type="cellIs" dxfId="2" priority="364" stopIfTrue="1" operator="lessThan">
      <formula>0</formula>
    </cfRule>
  </conditionalFormatting>
  <conditionalFormatting sqref="F963">
    <cfRule type="cellIs" dxfId="2" priority="363" stopIfTrue="1" operator="lessThan">
      <formula>0</formula>
    </cfRule>
  </conditionalFormatting>
  <conditionalFormatting sqref="F964">
    <cfRule type="cellIs" dxfId="2" priority="362" stopIfTrue="1" operator="lessThan">
      <formula>0</formula>
    </cfRule>
  </conditionalFormatting>
  <conditionalFormatting sqref="F965">
    <cfRule type="cellIs" dxfId="2" priority="361" stopIfTrue="1" operator="lessThan">
      <formula>0</formula>
    </cfRule>
  </conditionalFormatting>
  <conditionalFormatting sqref="F966">
    <cfRule type="cellIs" dxfId="2" priority="360" stopIfTrue="1" operator="lessThan">
      <formula>0</formula>
    </cfRule>
  </conditionalFormatting>
  <conditionalFormatting sqref="F967">
    <cfRule type="cellIs" dxfId="2" priority="359" stopIfTrue="1" operator="lessThan">
      <formula>0</formula>
    </cfRule>
  </conditionalFormatting>
  <conditionalFormatting sqref="F968">
    <cfRule type="cellIs" dxfId="2" priority="358" stopIfTrue="1" operator="lessThan">
      <formula>0</formula>
    </cfRule>
  </conditionalFormatting>
  <conditionalFormatting sqref="F969">
    <cfRule type="cellIs" dxfId="2" priority="357" stopIfTrue="1" operator="lessThan">
      <formula>0</formula>
    </cfRule>
  </conditionalFormatting>
  <conditionalFormatting sqref="F970">
    <cfRule type="cellIs" dxfId="2" priority="356" stopIfTrue="1" operator="lessThan">
      <formula>0</formula>
    </cfRule>
  </conditionalFormatting>
  <conditionalFormatting sqref="F971">
    <cfRule type="cellIs" dxfId="2" priority="355" stopIfTrue="1" operator="lessThan">
      <formula>0</formula>
    </cfRule>
  </conditionalFormatting>
  <conditionalFormatting sqref="F972">
    <cfRule type="cellIs" dxfId="2" priority="354" stopIfTrue="1" operator="lessThan">
      <formula>0</formula>
    </cfRule>
  </conditionalFormatting>
  <conditionalFormatting sqref="F973">
    <cfRule type="cellIs" dxfId="2" priority="353" stopIfTrue="1" operator="lessThan">
      <formula>0</formula>
    </cfRule>
  </conditionalFormatting>
  <conditionalFormatting sqref="F974">
    <cfRule type="cellIs" dxfId="2" priority="352" stopIfTrue="1" operator="lessThan">
      <formula>0</formula>
    </cfRule>
  </conditionalFormatting>
  <conditionalFormatting sqref="F975">
    <cfRule type="cellIs" dxfId="2" priority="351" stopIfTrue="1" operator="lessThan">
      <formula>0</formula>
    </cfRule>
  </conditionalFormatting>
  <conditionalFormatting sqref="F976">
    <cfRule type="cellIs" dxfId="2" priority="350" stopIfTrue="1" operator="lessThan">
      <formula>0</formula>
    </cfRule>
  </conditionalFormatting>
  <conditionalFormatting sqref="F977">
    <cfRule type="cellIs" dxfId="2" priority="349" stopIfTrue="1" operator="lessThan">
      <formula>0</formula>
    </cfRule>
  </conditionalFormatting>
  <conditionalFormatting sqref="F978">
    <cfRule type="cellIs" dxfId="2" priority="348" stopIfTrue="1" operator="lessThan">
      <formula>0</formula>
    </cfRule>
  </conditionalFormatting>
  <conditionalFormatting sqref="F979">
    <cfRule type="cellIs" dxfId="2" priority="347" stopIfTrue="1" operator="lessThan">
      <formula>0</formula>
    </cfRule>
  </conditionalFormatting>
  <conditionalFormatting sqref="F980">
    <cfRule type="cellIs" dxfId="2" priority="346" stopIfTrue="1" operator="lessThan">
      <formula>0</formula>
    </cfRule>
  </conditionalFormatting>
  <conditionalFormatting sqref="F981">
    <cfRule type="cellIs" dxfId="2" priority="345" stopIfTrue="1" operator="lessThan">
      <formula>0</formula>
    </cfRule>
  </conditionalFormatting>
  <conditionalFormatting sqref="F982">
    <cfRule type="cellIs" dxfId="2" priority="344" stopIfTrue="1" operator="lessThan">
      <formula>0</formula>
    </cfRule>
  </conditionalFormatting>
  <conditionalFormatting sqref="F983">
    <cfRule type="cellIs" dxfId="2" priority="343" stopIfTrue="1" operator="lessThan">
      <formula>0</formula>
    </cfRule>
  </conditionalFormatting>
  <conditionalFormatting sqref="F984">
    <cfRule type="cellIs" dxfId="2" priority="342" stopIfTrue="1" operator="lessThan">
      <formula>0</formula>
    </cfRule>
  </conditionalFormatting>
  <conditionalFormatting sqref="F985">
    <cfRule type="cellIs" dxfId="2" priority="341" stopIfTrue="1" operator="lessThan">
      <formula>0</formula>
    </cfRule>
  </conditionalFormatting>
  <conditionalFormatting sqref="F986">
    <cfRule type="cellIs" dxfId="2" priority="340" stopIfTrue="1" operator="lessThan">
      <formula>0</formula>
    </cfRule>
  </conditionalFormatting>
  <conditionalFormatting sqref="F987">
    <cfRule type="cellIs" dxfId="2" priority="339" stopIfTrue="1" operator="lessThan">
      <formula>0</formula>
    </cfRule>
  </conditionalFormatting>
  <conditionalFormatting sqref="F988">
    <cfRule type="cellIs" dxfId="2" priority="338" stopIfTrue="1" operator="lessThan">
      <formula>0</formula>
    </cfRule>
  </conditionalFormatting>
  <conditionalFormatting sqref="F989">
    <cfRule type="cellIs" dxfId="2" priority="337" stopIfTrue="1" operator="lessThan">
      <formula>0</formula>
    </cfRule>
  </conditionalFormatting>
  <conditionalFormatting sqref="F990">
    <cfRule type="cellIs" dxfId="2" priority="336" stopIfTrue="1" operator="lessThan">
      <formula>0</formula>
    </cfRule>
  </conditionalFormatting>
  <conditionalFormatting sqref="F991">
    <cfRule type="cellIs" dxfId="2" priority="335" stopIfTrue="1" operator="lessThan">
      <formula>0</formula>
    </cfRule>
  </conditionalFormatting>
  <conditionalFormatting sqref="F992">
    <cfRule type="cellIs" dxfId="2" priority="334" stopIfTrue="1" operator="lessThan">
      <formula>0</formula>
    </cfRule>
  </conditionalFormatting>
  <conditionalFormatting sqref="F993">
    <cfRule type="cellIs" dxfId="2" priority="333" stopIfTrue="1" operator="lessThan">
      <formula>0</formula>
    </cfRule>
  </conditionalFormatting>
  <conditionalFormatting sqref="F994">
    <cfRule type="cellIs" dxfId="2" priority="332" stopIfTrue="1" operator="lessThan">
      <formula>0</formula>
    </cfRule>
  </conditionalFormatting>
  <conditionalFormatting sqref="F995">
    <cfRule type="cellIs" dxfId="2" priority="331" stopIfTrue="1" operator="lessThan">
      <formula>0</formula>
    </cfRule>
  </conditionalFormatting>
  <conditionalFormatting sqref="F996">
    <cfRule type="cellIs" dxfId="2" priority="330" stopIfTrue="1" operator="lessThan">
      <formula>0</formula>
    </cfRule>
  </conditionalFormatting>
  <conditionalFormatting sqref="F997">
    <cfRule type="cellIs" dxfId="2" priority="329" stopIfTrue="1" operator="lessThan">
      <formula>0</formula>
    </cfRule>
  </conditionalFormatting>
  <conditionalFormatting sqref="F998">
    <cfRule type="cellIs" dxfId="2" priority="328" stopIfTrue="1" operator="lessThan">
      <formula>0</formula>
    </cfRule>
  </conditionalFormatting>
  <conditionalFormatting sqref="F999">
    <cfRule type="cellIs" dxfId="2" priority="327" stopIfTrue="1" operator="lessThan">
      <formula>0</formula>
    </cfRule>
  </conditionalFormatting>
  <conditionalFormatting sqref="F1000">
    <cfRule type="cellIs" dxfId="2" priority="326" stopIfTrue="1" operator="lessThan">
      <formula>0</formula>
    </cfRule>
  </conditionalFormatting>
  <conditionalFormatting sqref="F1001">
    <cfRule type="cellIs" dxfId="2" priority="325" stopIfTrue="1" operator="lessThan">
      <formula>0</formula>
    </cfRule>
  </conditionalFormatting>
  <conditionalFormatting sqref="F1002">
    <cfRule type="cellIs" dxfId="2" priority="324" stopIfTrue="1" operator="lessThan">
      <formula>0</formula>
    </cfRule>
  </conditionalFormatting>
  <conditionalFormatting sqref="F1003">
    <cfRule type="cellIs" dxfId="2" priority="323" stopIfTrue="1" operator="lessThan">
      <formula>0</formula>
    </cfRule>
  </conditionalFormatting>
  <conditionalFormatting sqref="F1004">
    <cfRule type="cellIs" dxfId="2" priority="322" stopIfTrue="1" operator="lessThan">
      <formula>0</formula>
    </cfRule>
  </conditionalFormatting>
  <conditionalFormatting sqref="F1005">
    <cfRule type="cellIs" dxfId="2" priority="321" stopIfTrue="1" operator="lessThan">
      <formula>0</formula>
    </cfRule>
  </conditionalFormatting>
  <conditionalFormatting sqref="F1006">
    <cfRule type="cellIs" dxfId="2" priority="320" stopIfTrue="1" operator="lessThan">
      <formula>0</formula>
    </cfRule>
  </conditionalFormatting>
  <conditionalFormatting sqref="F1007">
    <cfRule type="cellIs" dxfId="2" priority="319" stopIfTrue="1" operator="lessThan">
      <formula>0</formula>
    </cfRule>
  </conditionalFormatting>
  <conditionalFormatting sqref="F1008">
    <cfRule type="cellIs" dxfId="2" priority="318" stopIfTrue="1" operator="lessThan">
      <formula>0</formula>
    </cfRule>
  </conditionalFormatting>
  <conditionalFormatting sqref="F1009">
    <cfRule type="cellIs" dxfId="2" priority="317" stopIfTrue="1" operator="lessThan">
      <formula>0</formula>
    </cfRule>
  </conditionalFormatting>
  <conditionalFormatting sqref="F1010">
    <cfRule type="cellIs" dxfId="2" priority="316" stopIfTrue="1" operator="lessThan">
      <formula>0</formula>
    </cfRule>
  </conditionalFormatting>
  <conditionalFormatting sqref="F1011">
    <cfRule type="cellIs" dxfId="2" priority="315" stopIfTrue="1" operator="lessThan">
      <formula>0</formula>
    </cfRule>
  </conditionalFormatting>
  <conditionalFormatting sqref="F1012">
    <cfRule type="cellIs" dxfId="2" priority="314" stopIfTrue="1" operator="lessThan">
      <formula>0</formula>
    </cfRule>
  </conditionalFormatting>
  <conditionalFormatting sqref="F1013">
    <cfRule type="cellIs" dxfId="2" priority="313" stopIfTrue="1" operator="lessThan">
      <formula>0</formula>
    </cfRule>
  </conditionalFormatting>
  <conditionalFormatting sqref="F1014">
    <cfRule type="cellIs" dxfId="2" priority="312" stopIfTrue="1" operator="lessThan">
      <formula>0</formula>
    </cfRule>
  </conditionalFormatting>
  <conditionalFormatting sqref="F1015">
    <cfRule type="cellIs" dxfId="2" priority="311" stopIfTrue="1" operator="lessThan">
      <formula>0</formula>
    </cfRule>
  </conditionalFormatting>
  <conditionalFormatting sqref="F1016">
    <cfRule type="cellIs" dxfId="2" priority="310" stopIfTrue="1" operator="lessThan">
      <formula>0</formula>
    </cfRule>
  </conditionalFormatting>
  <conditionalFormatting sqref="F1017">
    <cfRule type="cellIs" dxfId="2" priority="309" stopIfTrue="1" operator="lessThan">
      <formula>0</formula>
    </cfRule>
  </conditionalFormatting>
  <conditionalFormatting sqref="F1018">
    <cfRule type="cellIs" dxfId="2" priority="308" stopIfTrue="1" operator="lessThan">
      <formula>0</formula>
    </cfRule>
  </conditionalFormatting>
  <conditionalFormatting sqref="F1019">
    <cfRule type="cellIs" dxfId="2" priority="307" stopIfTrue="1" operator="lessThan">
      <formula>0</formula>
    </cfRule>
  </conditionalFormatting>
  <conditionalFormatting sqref="F1020">
    <cfRule type="cellIs" dxfId="2" priority="306" stopIfTrue="1" operator="lessThan">
      <formula>0</formula>
    </cfRule>
  </conditionalFormatting>
  <conditionalFormatting sqref="F1021">
    <cfRule type="cellIs" dxfId="2" priority="305" stopIfTrue="1" operator="lessThan">
      <formula>0</formula>
    </cfRule>
  </conditionalFormatting>
  <conditionalFormatting sqref="F1022">
    <cfRule type="cellIs" dxfId="2" priority="304" stopIfTrue="1" operator="lessThan">
      <formula>0</formula>
    </cfRule>
  </conditionalFormatting>
  <conditionalFormatting sqref="F1023">
    <cfRule type="cellIs" dxfId="2" priority="303" stopIfTrue="1" operator="lessThan">
      <formula>0</formula>
    </cfRule>
  </conditionalFormatting>
  <conditionalFormatting sqref="F1024">
    <cfRule type="cellIs" dxfId="2" priority="302" stopIfTrue="1" operator="lessThan">
      <formula>0</formula>
    </cfRule>
  </conditionalFormatting>
  <conditionalFormatting sqref="F1025">
    <cfRule type="cellIs" dxfId="2" priority="301" stopIfTrue="1" operator="lessThan">
      <formula>0</formula>
    </cfRule>
  </conditionalFormatting>
  <conditionalFormatting sqref="F1026">
    <cfRule type="cellIs" dxfId="2" priority="300" stopIfTrue="1" operator="lessThan">
      <formula>0</formula>
    </cfRule>
  </conditionalFormatting>
  <conditionalFormatting sqref="F1027">
    <cfRule type="cellIs" dxfId="2" priority="299" stopIfTrue="1" operator="lessThan">
      <formula>0</formula>
    </cfRule>
  </conditionalFormatting>
  <conditionalFormatting sqref="F1028">
    <cfRule type="cellIs" dxfId="2" priority="298" stopIfTrue="1" operator="lessThan">
      <formula>0</formula>
    </cfRule>
  </conditionalFormatting>
  <conditionalFormatting sqref="F1029">
    <cfRule type="cellIs" dxfId="2" priority="297" stopIfTrue="1" operator="lessThan">
      <formula>0</formula>
    </cfRule>
  </conditionalFormatting>
  <conditionalFormatting sqref="F1030">
    <cfRule type="cellIs" dxfId="2" priority="296" stopIfTrue="1" operator="lessThan">
      <formula>0</formula>
    </cfRule>
  </conditionalFormatting>
  <conditionalFormatting sqref="F1031">
    <cfRule type="cellIs" dxfId="2" priority="295" stopIfTrue="1" operator="lessThan">
      <formula>0</formula>
    </cfRule>
  </conditionalFormatting>
  <conditionalFormatting sqref="F1032">
    <cfRule type="cellIs" dxfId="2" priority="294" stopIfTrue="1" operator="lessThan">
      <formula>0</formula>
    </cfRule>
  </conditionalFormatting>
  <conditionalFormatting sqref="F1033">
    <cfRule type="cellIs" dxfId="2" priority="293" stopIfTrue="1" operator="lessThan">
      <formula>0</formula>
    </cfRule>
  </conditionalFormatting>
  <conditionalFormatting sqref="F1034">
    <cfRule type="cellIs" dxfId="2" priority="292" stopIfTrue="1" operator="lessThan">
      <formula>0</formula>
    </cfRule>
  </conditionalFormatting>
  <conditionalFormatting sqref="F1035">
    <cfRule type="cellIs" dxfId="2" priority="291" stopIfTrue="1" operator="lessThan">
      <formula>0</formula>
    </cfRule>
  </conditionalFormatting>
  <conditionalFormatting sqref="F1036">
    <cfRule type="cellIs" dxfId="2" priority="290" stopIfTrue="1" operator="lessThan">
      <formula>0</formula>
    </cfRule>
  </conditionalFormatting>
  <conditionalFormatting sqref="F1037">
    <cfRule type="cellIs" dxfId="2" priority="289" stopIfTrue="1" operator="lessThan">
      <formula>0</formula>
    </cfRule>
  </conditionalFormatting>
  <conditionalFormatting sqref="F1038">
    <cfRule type="cellIs" dxfId="2" priority="288" stopIfTrue="1" operator="lessThan">
      <formula>0</formula>
    </cfRule>
  </conditionalFormatting>
  <conditionalFormatting sqref="F1039">
    <cfRule type="cellIs" dxfId="2" priority="287" stopIfTrue="1" operator="lessThan">
      <formula>0</formula>
    </cfRule>
  </conditionalFormatting>
  <conditionalFormatting sqref="F1040">
    <cfRule type="cellIs" dxfId="2" priority="286" stopIfTrue="1" operator="lessThan">
      <formula>0</formula>
    </cfRule>
  </conditionalFormatting>
  <conditionalFormatting sqref="F1041">
    <cfRule type="cellIs" dxfId="2" priority="285" stopIfTrue="1" operator="lessThan">
      <formula>0</formula>
    </cfRule>
  </conditionalFormatting>
  <conditionalFormatting sqref="F1042">
    <cfRule type="cellIs" dxfId="2" priority="284" stopIfTrue="1" operator="lessThan">
      <formula>0</formula>
    </cfRule>
  </conditionalFormatting>
  <conditionalFormatting sqref="F1043">
    <cfRule type="cellIs" dxfId="2" priority="283" stopIfTrue="1" operator="lessThan">
      <formula>0</formula>
    </cfRule>
  </conditionalFormatting>
  <conditionalFormatting sqref="F1044">
    <cfRule type="cellIs" dxfId="2" priority="282" stopIfTrue="1" operator="lessThan">
      <formula>0</formula>
    </cfRule>
  </conditionalFormatting>
  <conditionalFormatting sqref="F1045">
    <cfRule type="cellIs" dxfId="2" priority="281" stopIfTrue="1" operator="lessThan">
      <formula>0</formula>
    </cfRule>
  </conditionalFormatting>
  <conditionalFormatting sqref="F1046">
    <cfRule type="cellIs" dxfId="2" priority="280" stopIfTrue="1" operator="lessThan">
      <formula>0</formula>
    </cfRule>
  </conditionalFormatting>
  <conditionalFormatting sqref="F1047">
    <cfRule type="cellIs" dxfId="2" priority="279" stopIfTrue="1" operator="lessThan">
      <formula>0</formula>
    </cfRule>
  </conditionalFormatting>
  <conditionalFormatting sqref="F1048">
    <cfRule type="cellIs" dxfId="2" priority="278" stopIfTrue="1" operator="lessThan">
      <formula>0</formula>
    </cfRule>
  </conditionalFormatting>
  <conditionalFormatting sqref="F1049">
    <cfRule type="cellIs" dxfId="2" priority="277" stopIfTrue="1" operator="lessThan">
      <formula>0</formula>
    </cfRule>
  </conditionalFormatting>
  <conditionalFormatting sqref="F1050">
    <cfRule type="cellIs" dxfId="2" priority="276" stopIfTrue="1" operator="lessThan">
      <formula>0</formula>
    </cfRule>
  </conditionalFormatting>
  <conditionalFormatting sqref="F1051">
    <cfRule type="cellIs" dxfId="2" priority="275" stopIfTrue="1" operator="lessThan">
      <formula>0</formula>
    </cfRule>
  </conditionalFormatting>
  <conditionalFormatting sqref="F1052">
    <cfRule type="cellIs" dxfId="2" priority="274" stopIfTrue="1" operator="lessThan">
      <formula>0</formula>
    </cfRule>
  </conditionalFormatting>
  <conditionalFormatting sqref="F1053">
    <cfRule type="cellIs" dxfId="2" priority="273" stopIfTrue="1" operator="lessThan">
      <formula>0</formula>
    </cfRule>
  </conditionalFormatting>
  <conditionalFormatting sqref="F1054">
    <cfRule type="cellIs" dxfId="2" priority="272" stopIfTrue="1" operator="lessThan">
      <formula>0</formula>
    </cfRule>
  </conditionalFormatting>
  <conditionalFormatting sqref="F1055">
    <cfRule type="cellIs" dxfId="2" priority="271" stopIfTrue="1" operator="lessThan">
      <formula>0</formula>
    </cfRule>
  </conditionalFormatting>
  <conditionalFormatting sqref="F1056">
    <cfRule type="cellIs" dxfId="2" priority="270" stopIfTrue="1" operator="lessThan">
      <formula>0</formula>
    </cfRule>
  </conditionalFormatting>
  <conditionalFormatting sqref="F1057">
    <cfRule type="cellIs" dxfId="2" priority="269" stopIfTrue="1" operator="lessThan">
      <formula>0</formula>
    </cfRule>
  </conditionalFormatting>
  <conditionalFormatting sqref="F1058">
    <cfRule type="cellIs" dxfId="2" priority="268" stopIfTrue="1" operator="lessThan">
      <formula>0</formula>
    </cfRule>
  </conditionalFormatting>
  <conditionalFormatting sqref="F1059">
    <cfRule type="cellIs" dxfId="2" priority="267" stopIfTrue="1" operator="lessThan">
      <formula>0</formula>
    </cfRule>
  </conditionalFormatting>
  <conditionalFormatting sqref="F1060">
    <cfRule type="cellIs" dxfId="2" priority="266" stopIfTrue="1" operator="lessThan">
      <formula>0</formula>
    </cfRule>
  </conditionalFormatting>
  <conditionalFormatting sqref="F1061">
    <cfRule type="cellIs" dxfId="2" priority="265" stopIfTrue="1" operator="lessThan">
      <formula>0</formula>
    </cfRule>
  </conditionalFormatting>
  <conditionalFormatting sqref="F1062">
    <cfRule type="cellIs" dxfId="2" priority="264" stopIfTrue="1" operator="lessThan">
      <formula>0</formula>
    </cfRule>
  </conditionalFormatting>
  <conditionalFormatting sqref="F1063">
    <cfRule type="cellIs" dxfId="2" priority="263" stopIfTrue="1" operator="lessThan">
      <formula>0</formula>
    </cfRule>
  </conditionalFormatting>
  <conditionalFormatting sqref="F1064">
    <cfRule type="cellIs" dxfId="2" priority="262" stopIfTrue="1" operator="lessThan">
      <formula>0</formula>
    </cfRule>
  </conditionalFormatting>
  <conditionalFormatting sqref="F1065">
    <cfRule type="cellIs" dxfId="2" priority="261" stopIfTrue="1" operator="lessThan">
      <formula>0</formula>
    </cfRule>
  </conditionalFormatting>
  <conditionalFormatting sqref="F1066">
    <cfRule type="cellIs" dxfId="2" priority="260" stopIfTrue="1" operator="lessThan">
      <formula>0</formula>
    </cfRule>
  </conditionalFormatting>
  <conditionalFormatting sqref="F1067">
    <cfRule type="cellIs" dxfId="2" priority="259" stopIfTrue="1" operator="lessThan">
      <formula>0</formula>
    </cfRule>
  </conditionalFormatting>
  <conditionalFormatting sqref="F1068">
    <cfRule type="cellIs" dxfId="2" priority="258" stopIfTrue="1" operator="lessThan">
      <formula>0</formula>
    </cfRule>
  </conditionalFormatting>
  <conditionalFormatting sqref="F1069">
    <cfRule type="cellIs" dxfId="2" priority="257" stopIfTrue="1" operator="lessThan">
      <formula>0</formula>
    </cfRule>
  </conditionalFormatting>
  <conditionalFormatting sqref="F1070">
    <cfRule type="cellIs" dxfId="2" priority="256" stopIfTrue="1" operator="lessThan">
      <formula>0</formula>
    </cfRule>
  </conditionalFormatting>
  <conditionalFormatting sqref="F1071">
    <cfRule type="cellIs" dxfId="2" priority="255" stopIfTrue="1" operator="lessThan">
      <formula>0</formula>
    </cfRule>
  </conditionalFormatting>
  <conditionalFormatting sqref="F1072">
    <cfRule type="cellIs" dxfId="2" priority="254" stopIfTrue="1" operator="lessThan">
      <formula>0</formula>
    </cfRule>
  </conditionalFormatting>
  <conditionalFormatting sqref="F1073">
    <cfRule type="cellIs" dxfId="2" priority="253" stopIfTrue="1" operator="lessThan">
      <formula>0</formula>
    </cfRule>
  </conditionalFormatting>
  <conditionalFormatting sqref="F1074">
    <cfRule type="cellIs" dxfId="2" priority="252" stopIfTrue="1" operator="lessThan">
      <formula>0</formula>
    </cfRule>
  </conditionalFormatting>
  <conditionalFormatting sqref="F1075">
    <cfRule type="cellIs" dxfId="2" priority="251" stopIfTrue="1" operator="lessThan">
      <formula>0</formula>
    </cfRule>
  </conditionalFormatting>
  <conditionalFormatting sqref="F1076">
    <cfRule type="cellIs" dxfId="2" priority="250" stopIfTrue="1" operator="lessThan">
      <formula>0</formula>
    </cfRule>
  </conditionalFormatting>
  <conditionalFormatting sqref="F1077">
    <cfRule type="cellIs" dxfId="2" priority="249" stopIfTrue="1" operator="lessThan">
      <formula>0</formula>
    </cfRule>
  </conditionalFormatting>
  <conditionalFormatting sqref="F1078">
    <cfRule type="cellIs" dxfId="2" priority="248" stopIfTrue="1" operator="lessThan">
      <formula>0</formula>
    </cfRule>
  </conditionalFormatting>
  <conditionalFormatting sqref="F1079">
    <cfRule type="cellIs" dxfId="2" priority="247" stopIfTrue="1" operator="lessThan">
      <formula>0</formula>
    </cfRule>
  </conditionalFormatting>
  <conditionalFormatting sqref="F1080">
    <cfRule type="cellIs" dxfId="2" priority="246" stopIfTrue="1" operator="lessThan">
      <formula>0</formula>
    </cfRule>
  </conditionalFormatting>
  <conditionalFormatting sqref="F1081">
    <cfRule type="cellIs" dxfId="2" priority="245" stopIfTrue="1" operator="lessThan">
      <formula>0</formula>
    </cfRule>
  </conditionalFormatting>
  <conditionalFormatting sqref="F1082">
    <cfRule type="cellIs" dxfId="2" priority="244" stopIfTrue="1" operator="lessThan">
      <formula>0</formula>
    </cfRule>
  </conditionalFormatting>
  <conditionalFormatting sqref="F1083">
    <cfRule type="cellIs" dxfId="2" priority="243" stopIfTrue="1" operator="lessThan">
      <formula>0</formula>
    </cfRule>
  </conditionalFormatting>
  <conditionalFormatting sqref="F1084">
    <cfRule type="cellIs" dxfId="2" priority="242" stopIfTrue="1" operator="lessThan">
      <formula>0</formula>
    </cfRule>
  </conditionalFormatting>
  <conditionalFormatting sqref="F1085">
    <cfRule type="cellIs" dxfId="2" priority="241" stopIfTrue="1" operator="lessThan">
      <formula>0</formula>
    </cfRule>
  </conditionalFormatting>
  <conditionalFormatting sqref="F1086">
    <cfRule type="cellIs" dxfId="2" priority="240" stopIfTrue="1" operator="lessThan">
      <formula>0</formula>
    </cfRule>
  </conditionalFormatting>
  <conditionalFormatting sqref="F1087">
    <cfRule type="cellIs" dxfId="2" priority="239" stopIfTrue="1" operator="lessThan">
      <formula>0</formula>
    </cfRule>
  </conditionalFormatting>
  <conditionalFormatting sqref="F1088">
    <cfRule type="cellIs" dxfId="2" priority="238" stopIfTrue="1" operator="lessThan">
      <formula>0</formula>
    </cfRule>
  </conditionalFormatting>
  <conditionalFormatting sqref="F1089">
    <cfRule type="cellIs" dxfId="2" priority="237" stopIfTrue="1" operator="lessThan">
      <formula>0</formula>
    </cfRule>
  </conditionalFormatting>
  <conditionalFormatting sqref="F1090">
    <cfRule type="cellIs" dxfId="2" priority="236" stopIfTrue="1" operator="lessThan">
      <formula>0</formula>
    </cfRule>
  </conditionalFormatting>
  <conditionalFormatting sqref="F1091">
    <cfRule type="cellIs" dxfId="2" priority="235" stopIfTrue="1" operator="lessThan">
      <formula>0</formula>
    </cfRule>
  </conditionalFormatting>
  <conditionalFormatting sqref="F1092">
    <cfRule type="cellIs" dxfId="2" priority="234" stopIfTrue="1" operator="lessThan">
      <formula>0</formula>
    </cfRule>
  </conditionalFormatting>
  <conditionalFormatting sqref="F1093">
    <cfRule type="cellIs" dxfId="2" priority="233" stopIfTrue="1" operator="lessThan">
      <formula>0</formula>
    </cfRule>
  </conditionalFormatting>
  <conditionalFormatting sqref="F1094">
    <cfRule type="cellIs" dxfId="2" priority="232" stopIfTrue="1" operator="lessThan">
      <formula>0</formula>
    </cfRule>
  </conditionalFormatting>
  <conditionalFormatting sqref="F1095">
    <cfRule type="cellIs" dxfId="2" priority="231" stopIfTrue="1" operator="lessThan">
      <formula>0</formula>
    </cfRule>
  </conditionalFormatting>
  <conditionalFormatting sqref="F1096">
    <cfRule type="cellIs" dxfId="2" priority="230" stopIfTrue="1" operator="lessThan">
      <formula>0</formula>
    </cfRule>
  </conditionalFormatting>
  <conditionalFormatting sqref="F1097">
    <cfRule type="cellIs" dxfId="2" priority="229" stopIfTrue="1" operator="lessThan">
      <formula>0</formula>
    </cfRule>
  </conditionalFormatting>
  <conditionalFormatting sqref="F1098">
    <cfRule type="cellIs" dxfId="2" priority="228" stopIfTrue="1" operator="lessThan">
      <formula>0</formula>
    </cfRule>
  </conditionalFormatting>
  <conditionalFormatting sqref="F1099">
    <cfRule type="cellIs" dxfId="2" priority="227" stopIfTrue="1" operator="lessThan">
      <formula>0</formula>
    </cfRule>
  </conditionalFormatting>
  <conditionalFormatting sqref="F1100">
    <cfRule type="cellIs" dxfId="2" priority="226" stopIfTrue="1" operator="lessThan">
      <formula>0</formula>
    </cfRule>
  </conditionalFormatting>
  <conditionalFormatting sqref="F1101">
    <cfRule type="cellIs" dxfId="2" priority="225" stopIfTrue="1" operator="lessThan">
      <formula>0</formula>
    </cfRule>
  </conditionalFormatting>
  <conditionalFormatting sqref="F1102">
    <cfRule type="cellIs" dxfId="2" priority="224" stopIfTrue="1" operator="lessThan">
      <formula>0</formula>
    </cfRule>
  </conditionalFormatting>
  <conditionalFormatting sqref="F1103">
    <cfRule type="cellIs" dxfId="2" priority="223" stopIfTrue="1" operator="lessThan">
      <formula>0</formula>
    </cfRule>
  </conditionalFormatting>
  <conditionalFormatting sqref="F1104">
    <cfRule type="cellIs" dxfId="2" priority="222" stopIfTrue="1" operator="lessThan">
      <formula>0</formula>
    </cfRule>
  </conditionalFormatting>
  <conditionalFormatting sqref="F1105">
    <cfRule type="cellIs" dxfId="2" priority="221" stopIfTrue="1" operator="lessThan">
      <formula>0</formula>
    </cfRule>
  </conditionalFormatting>
  <conditionalFormatting sqref="F1106">
    <cfRule type="cellIs" dxfId="2" priority="220" stopIfTrue="1" operator="lessThan">
      <formula>0</formula>
    </cfRule>
  </conditionalFormatting>
  <conditionalFormatting sqref="F1107">
    <cfRule type="cellIs" dxfId="2" priority="219" stopIfTrue="1" operator="lessThan">
      <formula>0</formula>
    </cfRule>
  </conditionalFormatting>
  <conditionalFormatting sqref="F1108">
    <cfRule type="cellIs" dxfId="2" priority="218" stopIfTrue="1" operator="lessThan">
      <formula>0</formula>
    </cfRule>
  </conditionalFormatting>
  <conditionalFormatting sqref="F1109">
    <cfRule type="cellIs" dxfId="2" priority="217" stopIfTrue="1" operator="lessThan">
      <formula>0</formula>
    </cfRule>
  </conditionalFormatting>
  <conditionalFormatting sqref="F1110">
    <cfRule type="cellIs" dxfId="2" priority="216" stopIfTrue="1" operator="lessThan">
      <formula>0</formula>
    </cfRule>
  </conditionalFormatting>
  <conditionalFormatting sqref="F1111">
    <cfRule type="cellIs" dxfId="2" priority="215" stopIfTrue="1" operator="lessThan">
      <formula>0</formula>
    </cfRule>
  </conditionalFormatting>
  <conditionalFormatting sqref="F1112">
    <cfRule type="cellIs" dxfId="2" priority="214" stopIfTrue="1" operator="lessThan">
      <formula>0</formula>
    </cfRule>
  </conditionalFormatting>
  <conditionalFormatting sqref="F1113">
    <cfRule type="cellIs" dxfId="2" priority="213" stopIfTrue="1" operator="lessThan">
      <formula>0</formula>
    </cfRule>
  </conditionalFormatting>
  <conditionalFormatting sqref="F1114">
    <cfRule type="cellIs" dxfId="2" priority="212" stopIfTrue="1" operator="lessThan">
      <formula>0</formula>
    </cfRule>
  </conditionalFormatting>
  <conditionalFormatting sqref="F1115">
    <cfRule type="cellIs" dxfId="2" priority="211" stopIfTrue="1" operator="lessThan">
      <formula>0</formula>
    </cfRule>
  </conditionalFormatting>
  <conditionalFormatting sqref="F1116">
    <cfRule type="cellIs" dxfId="2" priority="210" stopIfTrue="1" operator="lessThan">
      <formula>0</formula>
    </cfRule>
  </conditionalFormatting>
  <conditionalFormatting sqref="F1117">
    <cfRule type="cellIs" dxfId="2" priority="209" stopIfTrue="1" operator="lessThan">
      <formula>0</formula>
    </cfRule>
  </conditionalFormatting>
  <conditionalFormatting sqref="F1118">
    <cfRule type="cellIs" dxfId="2" priority="208" stopIfTrue="1" operator="lessThan">
      <formula>0</formula>
    </cfRule>
  </conditionalFormatting>
  <conditionalFormatting sqref="F1119">
    <cfRule type="cellIs" dxfId="2" priority="207" stopIfTrue="1" operator="lessThan">
      <formula>0</formula>
    </cfRule>
  </conditionalFormatting>
  <conditionalFormatting sqref="F1120">
    <cfRule type="cellIs" dxfId="2" priority="206" stopIfTrue="1" operator="lessThan">
      <formula>0</formula>
    </cfRule>
  </conditionalFormatting>
  <conditionalFormatting sqref="F1121">
    <cfRule type="cellIs" dxfId="2" priority="205" stopIfTrue="1" operator="lessThan">
      <formula>0</formula>
    </cfRule>
  </conditionalFormatting>
  <conditionalFormatting sqref="F1122">
    <cfRule type="cellIs" dxfId="2" priority="204" stopIfTrue="1" operator="lessThan">
      <formula>0</formula>
    </cfRule>
  </conditionalFormatting>
  <conditionalFormatting sqref="F1123">
    <cfRule type="cellIs" dxfId="2" priority="203" stopIfTrue="1" operator="lessThan">
      <formula>0</formula>
    </cfRule>
  </conditionalFormatting>
  <conditionalFormatting sqref="F1124">
    <cfRule type="cellIs" dxfId="2" priority="202" stopIfTrue="1" operator="lessThan">
      <formula>0</formula>
    </cfRule>
  </conditionalFormatting>
  <conditionalFormatting sqref="F1125">
    <cfRule type="cellIs" dxfId="2" priority="201" stopIfTrue="1" operator="lessThan">
      <formula>0</formula>
    </cfRule>
  </conditionalFormatting>
  <conditionalFormatting sqref="F1126">
    <cfRule type="cellIs" dxfId="2" priority="200" stopIfTrue="1" operator="lessThan">
      <formula>0</formula>
    </cfRule>
  </conditionalFormatting>
  <conditionalFormatting sqref="F1127">
    <cfRule type="cellIs" dxfId="2" priority="199" stopIfTrue="1" operator="lessThan">
      <formula>0</formula>
    </cfRule>
  </conditionalFormatting>
  <conditionalFormatting sqref="F1128">
    <cfRule type="cellIs" dxfId="2" priority="198" stopIfTrue="1" operator="lessThan">
      <formula>0</formula>
    </cfRule>
  </conditionalFormatting>
  <conditionalFormatting sqref="F1129">
    <cfRule type="cellIs" dxfId="2" priority="197" stopIfTrue="1" operator="lessThan">
      <formula>0</formula>
    </cfRule>
  </conditionalFormatting>
  <conditionalFormatting sqref="F1130">
    <cfRule type="cellIs" dxfId="2" priority="196" stopIfTrue="1" operator="lessThan">
      <formula>0</formula>
    </cfRule>
  </conditionalFormatting>
  <conditionalFormatting sqref="F1131">
    <cfRule type="cellIs" dxfId="2" priority="195" stopIfTrue="1" operator="lessThan">
      <formula>0</formula>
    </cfRule>
  </conditionalFormatting>
  <conditionalFormatting sqref="F1132">
    <cfRule type="cellIs" dxfId="2" priority="194" stopIfTrue="1" operator="lessThan">
      <formula>0</formula>
    </cfRule>
  </conditionalFormatting>
  <conditionalFormatting sqref="F1133">
    <cfRule type="cellIs" dxfId="2" priority="193" stopIfTrue="1" operator="lessThan">
      <formula>0</formula>
    </cfRule>
  </conditionalFormatting>
  <conditionalFormatting sqref="F1134">
    <cfRule type="cellIs" dxfId="2" priority="192" stopIfTrue="1" operator="lessThan">
      <formula>0</formula>
    </cfRule>
  </conditionalFormatting>
  <conditionalFormatting sqref="F1135">
    <cfRule type="cellIs" dxfId="2" priority="191" stopIfTrue="1" operator="lessThan">
      <formula>0</formula>
    </cfRule>
  </conditionalFormatting>
  <conditionalFormatting sqref="F1136">
    <cfRule type="cellIs" dxfId="2" priority="190" stopIfTrue="1" operator="lessThan">
      <formula>0</formula>
    </cfRule>
  </conditionalFormatting>
  <conditionalFormatting sqref="F1137">
    <cfRule type="cellIs" dxfId="2" priority="189" stopIfTrue="1" operator="lessThan">
      <formula>0</formula>
    </cfRule>
  </conditionalFormatting>
  <conditionalFormatting sqref="F1138">
    <cfRule type="cellIs" dxfId="2" priority="188" stopIfTrue="1" operator="lessThan">
      <formula>0</formula>
    </cfRule>
  </conditionalFormatting>
  <conditionalFormatting sqref="F1139">
    <cfRule type="cellIs" dxfId="2" priority="187" stopIfTrue="1" operator="lessThan">
      <formula>0</formula>
    </cfRule>
  </conditionalFormatting>
  <conditionalFormatting sqref="F1140">
    <cfRule type="cellIs" dxfId="2" priority="186" stopIfTrue="1" operator="lessThan">
      <formula>0</formula>
    </cfRule>
  </conditionalFormatting>
  <conditionalFormatting sqref="F1141">
    <cfRule type="cellIs" dxfId="2" priority="185" stopIfTrue="1" operator="lessThan">
      <formula>0</formula>
    </cfRule>
  </conditionalFormatting>
  <conditionalFormatting sqref="F1142">
    <cfRule type="cellIs" dxfId="2" priority="184" stopIfTrue="1" operator="lessThan">
      <formula>0</formula>
    </cfRule>
  </conditionalFormatting>
  <conditionalFormatting sqref="F1143">
    <cfRule type="cellIs" dxfId="2" priority="183" stopIfTrue="1" operator="lessThan">
      <formula>0</formula>
    </cfRule>
  </conditionalFormatting>
  <conditionalFormatting sqref="F1144">
    <cfRule type="cellIs" dxfId="2" priority="182" stopIfTrue="1" operator="lessThan">
      <formula>0</formula>
    </cfRule>
  </conditionalFormatting>
  <conditionalFormatting sqref="F1145">
    <cfRule type="cellIs" dxfId="2" priority="181" stopIfTrue="1" operator="lessThan">
      <formula>0</formula>
    </cfRule>
  </conditionalFormatting>
  <conditionalFormatting sqref="F1146">
    <cfRule type="cellIs" dxfId="2" priority="180" stopIfTrue="1" operator="lessThan">
      <formula>0</formula>
    </cfRule>
  </conditionalFormatting>
  <conditionalFormatting sqref="F1147">
    <cfRule type="cellIs" dxfId="2" priority="179" stopIfTrue="1" operator="lessThan">
      <formula>0</formula>
    </cfRule>
  </conditionalFormatting>
  <conditionalFormatting sqref="F1148">
    <cfRule type="cellIs" dxfId="2" priority="178" stopIfTrue="1" operator="lessThan">
      <formula>0</formula>
    </cfRule>
  </conditionalFormatting>
  <conditionalFormatting sqref="F1149">
    <cfRule type="cellIs" dxfId="2" priority="177" stopIfTrue="1" operator="lessThan">
      <formula>0</formula>
    </cfRule>
  </conditionalFormatting>
  <conditionalFormatting sqref="F1150">
    <cfRule type="cellIs" dxfId="2" priority="176" stopIfTrue="1" operator="lessThan">
      <formula>0</formula>
    </cfRule>
  </conditionalFormatting>
  <conditionalFormatting sqref="F1151">
    <cfRule type="cellIs" dxfId="2" priority="175" stopIfTrue="1" operator="lessThan">
      <formula>0</formula>
    </cfRule>
  </conditionalFormatting>
  <conditionalFormatting sqref="F1152">
    <cfRule type="cellIs" dxfId="2" priority="174" stopIfTrue="1" operator="lessThan">
      <formula>0</formula>
    </cfRule>
  </conditionalFormatting>
  <conditionalFormatting sqref="F1153">
    <cfRule type="cellIs" dxfId="2" priority="173" stopIfTrue="1" operator="lessThan">
      <formula>0</formula>
    </cfRule>
  </conditionalFormatting>
  <conditionalFormatting sqref="F1154">
    <cfRule type="cellIs" dxfId="2" priority="172" stopIfTrue="1" operator="lessThan">
      <formula>0</formula>
    </cfRule>
  </conditionalFormatting>
  <conditionalFormatting sqref="F1155">
    <cfRule type="cellIs" dxfId="2" priority="171" stopIfTrue="1" operator="lessThan">
      <formula>0</formula>
    </cfRule>
  </conditionalFormatting>
  <conditionalFormatting sqref="F1156">
    <cfRule type="cellIs" dxfId="2" priority="170" stopIfTrue="1" operator="lessThan">
      <formula>0</formula>
    </cfRule>
  </conditionalFormatting>
  <conditionalFormatting sqref="F1157">
    <cfRule type="cellIs" dxfId="2" priority="169" stopIfTrue="1" operator="lessThan">
      <formula>0</formula>
    </cfRule>
  </conditionalFormatting>
  <conditionalFormatting sqref="F1158">
    <cfRule type="cellIs" dxfId="2" priority="168" stopIfTrue="1" operator="lessThan">
      <formula>0</formula>
    </cfRule>
  </conditionalFormatting>
  <conditionalFormatting sqref="F1159">
    <cfRule type="cellIs" dxfId="2" priority="167" stopIfTrue="1" operator="lessThan">
      <formula>0</formula>
    </cfRule>
  </conditionalFormatting>
  <conditionalFormatting sqref="F1160">
    <cfRule type="cellIs" dxfId="2" priority="166" stopIfTrue="1" operator="lessThan">
      <formula>0</formula>
    </cfRule>
  </conditionalFormatting>
  <conditionalFormatting sqref="F1161">
    <cfRule type="cellIs" dxfId="2" priority="165" stopIfTrue="1" operator="lessThan">
      <formula>0</formula>
    </cfRule>
  </conditionalFormatting>
  <conditionalFormatting sqref="F1162">
    <cfRule type="cellIs" dxfId="2" priority="164" stopIfTrue="1" operator="lessThan">
      <formula>0</formula>
    </cfRule>
  </conditionalFormatting>
  <conditionalFormatting sqref="F1163">
    <cfRule type="cellIs" dxfId="2" priority="163" stopIfTrue="1" operator="lessThan">
      <formula>0</formula>
    </cfRule>
  </conditionalFormatting>
  <conditionalFormatting sqref="F1164">
    <cfRule type="cellIs" dxfId="2" priority="162" stopIfTrue="1" operator="lessThan">
      <formula>0</formula>
    </cfRule>
  </conditionalFormatting>
  <conditionalFormatting sqref="F1165">
    <cfRule type="cellIs" dxfId="2" priority="161" stopIfTrue="1" operator="lessThan">
      <formula>0</formula>
    </cfRule>
  </conditionalFormatting>
  <conditionalFormatting sqref="F1166">
    <cfRule type="cellIs" dxfId="2" priority="160" stopIfTrue="1" operator="lessThan">
      <formula>0</formula>
    </cfRule>
  </conditionalFormatting>
  <conditionalFormatting sqref="F1167">
    <cfRule type="cellIs" dxfId="2" priority="159" stopIfTrue="1" operator="lessThan">
      <formula>0</formula>
    </cfRule>
  </conditionalFormatting>
  <conditionalFormatting sqref="F1168">
    <cfRule type="cellIs" dxfId="2" priority="158" stopIfTrue="1" operator="lessThan">
      <formula>0</formula>
    </cfRule>
  </conditionalFormatting>
  <conditionalFormatting sqref="F1169">
    <cfRule type="cellIs" dxfId="2" priority="157" stopIfTrue="1" operator="lessThan">
      <formula>0</formula>
    </cfRule>
  </conditionalFormatting>
  <conditionalFormatting sqref="F1170">
    <cfRule type="cellIs" dxfId="2" priority="156" stopIfTrue="1" operator="lessThan">
      <formula>0</formula>
    </cfRule>
  </conditionalFormatting>
  <conditionalFormatting sqref="F1171">
    <cfRule type="cellIs" dxfId="2" priority="155" stopIfTrue="1" operator="lessThan">
      <formula>0</formula>
    </cfRule>
  </conditionalFormatting>
  <conditionalFormatting sqref="F1172">
    <cfRule type="cellIs" dxfId="2" priority="154" stopIfTrue="1" operator="lessThan">
      <formula>0</formula>
    </cfRule>
  </conditionalFormatting>
  <conditionalFormatting sqref="F1173">
    <cfRule type="cellIs" dxfId="2" priority="153" stopIfTrue="1" operator="lessThan">
      <formula>0</formula>
    </cfRule>
  </conditionalFormatting>
  <conditionalFormatting sqref="F1174">
    <cfRule type="cellIs" dxfId="2" priority="152" stopIfTrue="1" operator="lessThan">
      <formula>0</formula>
    </cfRule>
  </conditionalFormatting>
  <conditionalFormatting sqref="F1175">
    <cfRule type="cellIs" dxfId="2" priority="151" stopIfTrue="1" operator="lessThan">
      <formula>0</formula>
    </cfRule>
  </conditionalFormatting>
  <conditionalFormatting sqref="F1176">
    <cfRule type="cellIs" dxfId="2" priority="150" stopIfTrue="1" operator="lessThan">
      <formula>0</formula>
    </cfRule>
  </conditionalFormatting>
  <conditionalFormatting sqref="F1177">
    <cfRule type="cellIs" dxfId="2" priority="149" stopIfTrue="1" operator="lessThan">
      <formula>0</formula>
    </cfRule>
  </conditionalFormatting>
  <conditionalFormatting sqref="F1178">
    <cfRule type="cellIs" dxfId="2" priority="148" stopIfTrue="1" operator="lessThan">
      <formula>0</formula>
    </cfRule>
  </conditionalFormatting>
  <conditionalFormatting sqref="F1179">
    <cfRule type="cellIs" dxfId="2" priority="147" stopIfTrue="1" operator="lessThan">
      <formula>0</formula>
    </cfRule>
  </conditionalFormatting>
  <conditionalFormatting sqref="F1180">
    <cfRule type="cellIs" dxfId="2" priority="146" stopIfTrue="1" operator="lessThan">
      <formula>0</formula>
    </cfRule>
  </conditionalFormatting>
  <conditionalFormatting sqref="F1181">
    <cfRule type="cellIs" dxfId="2" priority="145" stopIfTrue="1" operator="lessThan">
      <formula>0</formula>
    </cfRule>
  </conditionalFormatting>
  <conditionalFormatting sqref="F1182">
    <cfRule type="cellIs" dxfId="2" priority="144" stopIfTrue="1" operator="lessThan">
      <formula>0</formula>
    </cfRule>
  </conditionalFormatting>
  <conditionalFormatting sqref="F1183">
    <cfRule type="cellIs" dxfId="2" priority="143" stopIfTrue="1" operator="lessThan">
      <formula>0</formula>
    </cfRule>
  </conditionalFormatting>
  <conditionalFormatting sqref="F1184">
    <cfRule type="cellIs" dxfId="2" priority="142" stopIfTrue="1" operator="lessThan">
      <formula>0</formula>
    </cfRule>
  </conditionalFormatting>
  <conditionalFormatting sqref="F1185">
    <cfRule type="cellIs" dxfId="2" priority="141" stopIfTrue="1" operator="lessThan">
      <formula>0</formula>
    </cfRule>
  </conditionalFormatting>
  <conditionalFormatting sqref="F1186">
    <cfRule type="cellIs" dxfId="2" priority="140" stopIfTrue="1" operator="lessThan">
      <formula>0</formula>
    </cfRule>
  </conditionalFormatting>
  <conditionalFormatting sqref="F1187">
    <cfRule type="cellIs" dxfId="2" priority="139" stopIfTrue="1" operator="lessThan">
      <formula>0</formula>
    </cfRule>
  </conditionalFormatting>
  <conditionalFormatting sqref="F1188">
    <cfRule type="cellIs" dxfId="2" priority="138" stopIfTrue="1" operator="lessThan">
      <formula>0</formula>
    </cfRule>
  </conditionalFormatting>
  <conditionalFormatting sqref="F1189">
    <cfRule type="cellIs" dxfId="2" priority="137" stopIfTrue="1" operator="lessThan">
      <formula>0</formula>
    </cfRule>
  </conditionalFormatting>
  <conditionalFormatting sqref="F1190">
    <cfRule type="cellIs" dxfId="2" priority="136" stopIfTrue="1" operator="lessThan">
      <formula>0</formula>
    </cfRule>
  </conditionalFormatting>
  <conditionalFormatting sqref="F1191">
    <cfRule type="cellIs" dxfId="2" priority="135" stopIfTrue="1" operator="lessThan">
      <formula>0</formula>
    </cfRule>
  </conditionalFormatting>
  <conditionalFormatting sqref="F1192">
    <cfRule type="cellIs" dxfId="2" priority="134" stopIfTrue="1" operator="lessThan">
      <formula>0</formula>
    </cfRule>
  </conditionalFormatting>
  <conditionalFormatting sqref="F1193">
    <cfRule type="cellIs" dxfId="2" priority="133" stopIfTrue="1" operator="lessThan">
      <formula>0</formula>
    </cfRule>
  </conditionalFormatting>
  <conditionalFormatting sqref="F1194">
    <cfRule type="cellIs" dxfId="2" priority="132" stopIfTrue="1" operator="lessThan">
      <formula>0</formula>
    </cfRule>
  </conditionalFormatting>
  <conditionalFormatting sqref="F1195">
    <cfRule type="cellIs" dxfId="2" priority="131" stopIfTrue="1" operator="lessThan">
      <formula>0</formula>
    </cfRule>
  </conditionalFormatting>
  <conditionalFormatting sqref="F1196">
    <cfRule type="cellIs" dxfId="2" priority="130" stopIfTrue="1" operator="lessThan">
      <formula>0</formula>
    </cfRule>
  </conditionalFormatting>
  <conditionalFormatting sqref="F1197">
    <cfRule type="cellIs" dxfId="2" priority="129" stopIfTrue="1" operator="lessThan">
      <formula>0</formula>
    </cfRule>
  </conditionalFormatting>
  <conditionalFormatting sqref="F1198">
    <cfRule type="cellIs" dxfId="2" priority="128" stopIfTrue="1" operator="lessThan">
      <formula>0</formula>
    </cfRule>
  </conditionalFormatting>
  <conditionalFormatting sqref="F1199">
    <cfRule type="cellIs" dxfId="2" priority="127" stopIfTrue="1" operator="lessThan">
      <formula>0</formula>
    </cfRule>
  </conditionalFormatting>
  <conditionalFormatting sqref="F1200">
    <cfRule type="cellIs" dxfId="2" priority="126" stopIfTrue="1" operator="lessThan">
      <formula>0</formula>
    </cfRule>
  </conditionalFormatting>
  <conditionalFormatting sqref="F1201">
    <cfRule type="cellIs" dxfId="2" priority="125" stopIfTrue="1" operator="lessThan">
      <formula>0</formula>
    </cfRule>
  </conditionalFormatting>
  <conditionalFormatting sqref="F1202">
    <cfRule type="cellIs" dxfId="2" priority="124" stopIfTrue="1" operator="lessThan">
      <formula>0</formula>
    </cfRule>
  </conditionalFormatting>
  <conditionalFormatting sqref="F1203">
    <cfRule type="cellIs" dxfId="2" priority="123" stopIfTrue="1" operator="lessThan">
      <formula>0</formula>
    </cfRule>
  </conditionalFormatting>
  <conditionalFormatting sqref="F1204">
    <cfRule type="cellIs" dxfId="2" priority="122" stopIfTrue="1" operator="lessThan">
      <formula>0</formula>
    </cfRule>
  </conditionalFormatting>
  <conditionalFormatting sqref="F1205">
    <cfRule type="cellIs" dxfId="2" priority="121" stopIfTrue="1" operator="lessThan">
      <formula>0</formula>
    </cfRule>
  </conditionalFormatting>
  <conditionalFormatting sqref="F1206">
    <cfRule type="cellIs" dxfId="2" priority="120" stopIfTrue="1" operator="lessThan">
      <formula>0</formula>
    </cfRule>
  </conditionalFormatting>
  <conditionalFormatting sqref="F1207">
    <cfRule type="cellIs" dxfId="2" priority="119" stopIfTrue="1" operator="lessThan">
      <formula>0</formula>
    </cfRule>
  </conditionalFormatting>
  <conditionalFormatting sqref="F1208">
    <cfRule type="cellIs" dxfId="2" priority="118" stopIfTrue="1" operator="lessThan">
      <formula>0</formula>
    </cfRule>
  </conditionalFormatting>
  <conditionalFormatting sqref="F1209">
    <cfRule type="cellIs" dxfId="2" priority="117" stopIfTrue="1" operator="lessThan">
      <formula>0</formula>
    </cfRule>
  </conditionalFormatting>
  <conditionalFormatting sqref="F1210">
    <cfRule type="cellIs" dxfId="2" priority="116" stopIfTrue="1" operator="lessThan">
      <formula>0</formula>
    </cfRule>
  </conditionalFormatting>
  <conditionalFormatting sqref="F1211">
    <cfRule type="cellIs" dxfId="2" priority="115" stopIfTrue="1" operator="lessThan">
      <formula>0</formula>
    </cfRule>
  </conditionalFormatting>
  <conditionalFormatting sqref="F1212">
    <cfRule type="cellIs" dxfId="2" priority="114" stopIfTrue="1" operator="lessThan">
      <formula>0</formula>
    </cfRule>
  </conditionalFormatting>
  <conditionalFormatting sqref="F1213">
    <cfRule type="cellIs" dxfId="2" priority="113" stopIfTrue="1" operator="lessThan">
      <formula>0</formula>
    </cfRule>
  </conditionalFormatting>
  <conditionalFormatting sqref="F1214">
    <cfRule type="cellIs" dxfId="2" priority="112" stopIfTrue="1" operator="lessThan">
      <formula>0</formula>
    </cfRule>
  </conditionalFormatting>
  <conditionalFormatting sqref="F1215">
    <cfRule type="cellIs" dxfId="2" priority="111" stopIfTrue="1" operator="lessThan">
      <formula>0</formula>
    </cfRule>
  </conditionalFormatting>
  <conditionalFormatting sqref="F1216">
    <cfRule type="cellIs" dxfId="2" priority="110" stopIfTrue="1" operator="lessThan">
      <formula>0</formula>
    </cfRule>
  </conditionalFormatting>
  <conditionalFormatting sqref="F1217">
    <cfRule type="cellIs" dxfId="2" priority="109" stopIfTrue="1" operator="lessThan">
      <formula>0</formula>
    </cfRule>
  </conditionalFormatting>
  <conditionalFormatting sqref="F1218">
    <cfRule type="cellIs" dxfId="2" priority="108" stopIfTrue="1" operator="lessThan">
      <formula>0</formula>
    </cfRule>
  </conditionalFormatting>
  <conditionalFormatting sqref="F1219">
    <cfRule type="cellIs" dxfId="2" priority="107" stopIfTrue="1" operator="lessThan">
      <formula>0</formula>
    </cfRule>
  </conditionalFormatting>
  <conditionalFormatting sqref="F1220">
    <cfRule type="cellIs" dxfId="2" priority="106" stopIfTrue="1" operator="lessThan">
      <formula>0</formula>
    </cfRule>
  </conditionalFormatting>
  <conditionalFormatting sqref="F1221">
    <cfRule type="cellIs" dxfId="2" priority="105" stopIfTrue="1" operator="lessThan">
      <formula>0</formula>
    </cfRule>
  </conditionalFormatting>
  <conditionalFormatting sqref="F1222">
    <cfRule type="cellIs" dxfId="2" priority="104" stopIfTrue="1" operator="lessThan">
      <formula>0</formula>
    </cfRule>
  </conditionalFormatting>
  <conditionalFormatting sqref="F1223">
    <cfRule type="cellIs" dxfId="2" priority="103" stopIfTrue="1" operator="lessThan">
      <formula>0</formula>
    </cfRule>
  </conditionalFormatting>
  <conditionalFormatting sqref="F1224">
    <cfRule type="cellIs" dxfId="2" priority="102" stopIfTrue="1" operator="lessThan">
      <formula>0</formula>
    </cfRule>
  </conditionalFormatting>
  <conditionalFormatting sqref="F1225">
    <cfRule type="cellIs" dxfId="2" priority="101" stopIfTrue="1" operator="lessThan">
      <formula>0</formula>
    </cfRule>
  </conditionalFormatting>
  <conditionalFormatting sqref="F1226">
    <cfRule type="cellIs" dxfId="2" priority="100" stopIfTrue="1" operator="lessThan">
      <formula>0</formula>
    </cfRule>
  </conditionalFormatting>
  <conditionalFormatting sqref="F1227">
    <cfRule type="cellIs" dxfId="2" priority="99" stopIfTrue="1" operator="lessThan">
      <formula>0</formula>
    </cfRule>
  </conditionalFormatting>
  <conditionalFormatting sqref="F1228">
    <cfRule type="cellIs" dxfId="2" priority="98" stopIfTrue="1" operator="lessThan">
      <formula>0</formula>
    </cfRule>
  </conditionalFormatting>
  <conditionalFormatting sqref="F1229">
    <cfRule type="cellIs" dxfId="2" priority="97" stopIfTrue="1" operator="lessThan">
      <formula>0</formula>
    </cfRule>
  </conditionalFormatting>
  <conditionalFormatting sqref="F1230">
    <cfRule type="cellIs" dxfId="2" priority="96" stopIfTrue="1" operator="lessThan">
      <formula>0</formula>
    </cfRule>
  </conditionalFormatting>
  <conditionalFormatting sqref="F1231">
    <cfRule type="cellIs" dxfId="2" priority="95" stopIfTrue="1" operator="lessThan">
      <formula>0</formula>
    </cfRule>
  </conditionalFormatting>
  <conditionalFormatting sqref="F1232">
    <cfRule type="cellIs" dxfId="2" priority="94" stopIfTrue="1" operator="lessThan">
      <formula>0</formula>
    </cfRule>
  </conditionalFormatting>
  <conditionalFormatting sqref="F1233">
    <cfRule type="cellIs" dxfId="2" priority="93" stopIfTrue="1" operator="lessThan">
      <formula>0</formula>
    </cfRule>
  </conditionalFormatting>
  <conditionalFormatting sqref="F1234">
    <cfRule type="cellIs" dxfId="2" priority="92" stopIfTrue="1" operator="lessThan">
      <formula>0</formula>
    </cfRule>
  </conditionalFormatting>
  <conditionalFormatting sqref="F1235">
    <cfRule type="cellIs" dxfId="2" priority="91" stopIfTrue="1" operator="lessThan">
      <formula>0</formula>
    </cfRule>
  </conditionalFormatting>
  <conditionalFormatting sqref="F1236">
    <cfRule type="cellIs" dxfId="2" priority="90" stopIfTrue="1" operator="lessThan">
      <formula>0</formula>
    </cfRule>
  </conditionalFormatting>
  <conditionalFormatting sqref="F1237">
    <cfRule type="cellIs" dxfId="2" priority="89" stopIfTrue="1" operator="lessThan">
      <formula>0</formula>
    </cfRule>
  </conditionalFormatting>
  <conditionalFormatting sqref="F1238">
    <cfRule type="cellIs" dxfId="2" priority="88" stopIfTrue="1" operator="lessThan">
      <formula>0</formula>
    </cfRule>
  </conditionalFormatting>
  <conditionalFormatting sqref="F1239">
    <cfRule type="cellIs" dxfId="2" priority="87" stopIfTrue="1" operator="lessThan">
      <formula>0</formula>
    </cfRule>
  </conditionalFormatting>
  <conditionalFormatting sqref="F1240">
    <cfRule type="cellIs" dxfId="2" priority="86" stopIfTrue="1" operator="lessThan">
      <formula>0</formula>
    </cfRule>
  </conditionalFormatting>
  <conditionalFormatting sqref="F1241">
    <cfRule type="cellIs" dxfId="2" priority="85" stopIfTrue="1" operator="lessThan">
      <formula>0</formula>
    </cfRule>
  </conditionalFormatting>
  <conditionalFormatting sqref="F1242">
    <cfRule type="cellIs" dxfId="2" priority="84" stopIfTrue="1" operator="lessThan">
      <formula>0</formula>
    </cfRule>
  </conditionalFormatting>
  <conditionalFormatting sqref="F1243">
    <cfRule type="cellIs" dxfId="2" priority="83" stopIfTrue="1" operator="lessThan">
      <formula>0</formula>
    </cfRule>
  </conditionalFormatting>
  <conditionalFormatting sqref="F1244">
    <cfRule type="cellIs" dxfId="2" priority="82" stopIfTrue="1" operator="lessThan">
      <formula>0</formula>
    </cfRule>
  </conditionalFormatting>
  <conditionalFormatting sqref="F1245">
    <cfRule type="cellIs" dxfId="2" priority="81" stopIfTrue="1" operator="lessThan">
      <formula>0</formula>
    </cfRule>
  </conditionalFormatting>
  <conditionalFormatting sqref="F1246">
    <cfRule type="cellIs" dxfId="2" priority="80" stopIfTrue="1" operator="lessThan">
      <formula>0</formula>
    </cfRule>
  </conditionalFormatting>
  <conditionalFormatting sqref="F1247">
    <cfRule type="cellIs" dxfId="2" priority="79" stopIfTrue="1" operator="lessThan">
      <formula>0</formula>
    </cfRule>
  </conditionalFormatting>
  <conditionalFormatting sqref="F1248">
    <cfRule type="cellIs" dxfId="2" priority="78" stopIfTrue="1" operator="lessThan">
      <formula>0</formula>
    </cfRule>
  </conditionalFormatting>
  <conditionalFormatting sqref="F1249">
    <cfRule type="cellIs" dxfId="2" priority="77" stopIfTrue="1" operator="lessThan">
      <formula>0</formula>
    </cfRule>
  </conditionalFormatting>
  <conditionalFormatting sqref="F1250">
    <cfRule type="cellIs" dxfId="2" priority="76" stopIfTrue="1" operator="lessThan">
      <formula>0</formula>
    </cfRule>
  </conditionalFormatting>
  <conditionalFormatting sqref="F1251">
    <cfRule type="cellIs" dxfId="2" priority="75" stopIfTrue="1" operator="lessThan">
      <formula>0</formula>
    </cfRule>
  </conditionalFormatting>
  <conditionalFormatting sqref="F1252">
    <cfRule type="cellIs" dxfId="2" priority="74" stopIfTrue="1" operator="lessThan">
      <formula>0</formula>
    </cfRule>
  </conditionalFormatting>
  <conditionalFormatting sqref="F1253">
    <cfRule type="cellIs" dxfId="2" priority="73" stopIfTrue="1" operator="lessThan">
      <formula>0</formula>
    </cfRule>
  </conditionalFormatting>
  <conditionalFormatting sqref="F1254">
    <cfRule type="cellIs" dxfId="2" priority="72" stopIfTrue="1" operator="lessThan">
      <formula>0</formula>
    </cfRule>
  </conditionalFormatting>
  <conditionalFormatting sqref="F1255">
    <cfRule type="cellIs" dxfId="2" priority="71" stopIfTrue="1" operator="lessThan">
      <formula>0</formula>
    </cfRule>
  </conditionalFormatting>
  <conditionalFormatting sqref="F1256">
    <cfRule type="cellIs" dxfId="2" priority="70" stopIfTrue="1" operator="lessThan">
      <formula>0</formula>
    </cfRule>
  </conditionalFormatting>
  <conditionalFormatting sqref="F1257">
    <cfRule type="cellIs" dxfId="2" priority="69" stopIfTrue="1" operator="lessThan">
      <formula>0</formula>
    </cfRule>
  </conditionalFormatting>
  <conditionalFormatting sqref="F1258">
    <cfRule type="cellIs" dxfId="2" priority="68" stopIfTrue="1" operator="lessThan">
      <formula>0</formula>
    </cfRule>
  </conditionalFormatting>
  <conditionalFormatting sqref="F1259">
    <cfRule type="cellIs" dxfId="2" priority="67" stopIfTrue="1" operator="lessThan">
      <formula>0</formula>
    </cfRule>
  </conditionalFormatting>
  <conditionalFormatting sqref="F1260">
    <cfRule type="cellIs" dxfId="2" priority="66" stopIfTrue="1" operator="lessThan">
      <formula>0</formula>
    </cfRule>
  </conditionalFormatting>
  <conditionalFormatting sqref="F1261">
    <cfRule type="cellIs" dxfId="2" priority="65" stopIfTrue="1" operator="lessThan">
      <formula>0</formula>
    </cfRule>
  </conditionalFormatting>
  <conditionalFormatting sqref="F1262">
    <cfRule type="cellIs" dxfId="2" priority="64" stopIfTrue="1" operator="lessThan">
      <formula>0</formula>
    </cfRule>
  </conditionalFormatting>
  <conditionalFormatting sqref="F1263">
    <cfRule type="cellIs" dxfId="2" priority="63" stopIfTrue="1" operator="lessThan">
      <formula>0</formula>
    </cfRule>
  </conditionalFormatting>
  <conditionalFormatting sqref="F1264">
    <cfRule type="cellIs" dxfId="2" priority="62" stopIfTrue="1" operator="lessThan">
      <formula>0</formula>
    </cfRule>
  </conditionalFormatting>
  <conditionalFormatting sqref="F1265">
    <cfRule type="cellIs" dxfId="2" priority="61" stopIfTrue="1" operator="lessThan">
      <formula>0</formula>
    </cfRule>
  </conditionalFormatting>
  <conditionalFormatting sqref="F1266">
    <cfRule type="cellIs" dxfId="2" priority="60" stopIfTrue="1" operator="lessThan">
      <formula>0</formula>
    </cfRule>
  </conditionalFormatting>
  <conditionalFormatting sqref="F1267">
    <cfRule type="cellIs" dxfId="2" priority="59" stopIfTrue="1" operator="lessThan">
      <formula>0</formula>
    </cfRule>
  </conditionalFormatting>
  <conditionalFormatting sqref="F1268">
    <cfRule type="cellIs" dxfId="2" priority="58" stopIfTrue="1" operator="lessThan">
      <formula>0</formula>
    </cfRule>
  </conditionalFormatting>
  <conditionalFormatting sqref="F1269">
    <cfRule type="cellIs" dxfId="2" priority="57" stopIfTrue="1" operator="lessThan">
      <formula>0</formula>
    </cfRule>
  </conditionalFormatting>
  <conditionalFormatting sqref="F1270">
    <cfRule type="cellIs" dxfId="2" priority="56" stopIfTrue="1" operator="lessThan">
      <formula>0</formula>
    </cfRule>
  </conditionalFormatting>
  <conditionalFormatting sqref="F1271">
    <cfRule type="cellIs" dxfId="2" priority="55" stopIfTrue="1" operator="lessThan">
      <formula>0</formula>
    </cfRule>
  </conditionalFormatting>
  <conditionalFormatting sqref="F1272">
    <cfRule type="cellIs" dxfId="2" priority="54" stopIfTrue="1" operator="lessThan">
      <formula>0</formula>
    </cfRule>
  </conditionalFormatting>
  <conditionalFormatting sqref="F1273">
    <cfRule type="cellIs" dxfId="2" priority="53" stopIfTrue="1" operator="lessThan">
      <formula>0</formula>
    </cfRule>
  </conditionalFormatting>
  <conditionalFormatting sqref="F1274">
    <cfRule type="cellIs" dxfId="2" priority="52" stopIfTrue="1" operator="lessThan">
      <formula>0</formula>
    </cfRule>
  </conditionalFormatting>
  <conditionalFormatting sqref="F1275">
    <cfRule type="cellIs" dxfId="2" priority="51" stopIfTrue="1" operator="lessThan">
      <formula>0</formula>
    </cfRule>
  </conditionalFormatting>
  <conditionalFormatting sqref="F1276">
    <cfRule type="cellIs" dxfId="2" priority="50" stopIfTrue="1" operator="lessThan">
      <formula>0</formula>
    </cfRule>
  </conditionalFormatting>
  <conditionalFormatting sqref="F1277">
    <cfRule type="cellIs" dxfId="2" priority="49" stopIfTrue="1" operator="lessThan">
      <formula>0</formula>
    </cfRule>
  </conditionalFormatting>
  <conditionalFormatting sqref="F1278">
    <cfRule type="cellIs" dxfId="2" priority="48" stopIfTrue="1" operator="lessThan">
      <formula>0</formula>
    </cfRule>
  </conditionalFormatting>
  <conditionalFormatting sqref="F1279">
    <cfRule type="cellIs" dxfId="2" priority="47" stopIfTrue="1" operator="lessThan">
      <formula>0</formula>
    </cfRule>
  </conditionalFormatting>
  <conditionalFormatting sqref="F1280">
    <cfRule type="cellIs" dxfId="2" priority="46" stopIfTrue="1" operator="lessThan">
      <formula>0</formula>
    </cfRule>
  </conditionalFormatting>
  <conditionalFormatting sqref="F1281">
    <cfRule type="cellIs" dxfId="2" priority="45" stopIfTrue="1" operator="lessThan">
      <formula>0</formula>
    </cfRule>
  </conditionalFormatting>
  <conditionalFormatting sqref="F1282">
    <cfRule type="cellIs" dxfId="2" priority="44" stopIfTrue="1" operator="lessThan">
      <formula>0</formula>
    </cfRule>
  </conditionalFormatting>
  <conditionalFormatting sqref="F1283">
    <cfRule type="cellIs" dxfId="2" priority="43" stopIfTrue="1" operator="lessThan">
      <formula>0</formula>
    </cfRule>
  </conditionalFormatting>
  <conditionalFormatting sqref="F1284">
    <cfRule type="cellIs" dxfId="2" priority="42" stopIfTrue="1" operator="lessThan">
      <formula>0</formula>
    </cfRule>
  </conditionalFormatting>
  <conditionalFormatting sqref="F1285">
    <cfRule type="cellIs" dxfId="2" priority="41" stopIfTrue="1" operator="lessThan">
      <formula>0</formula>
    </cfRule>
  </conditionalFormatting>
  <conditionalFormatting sqref="F1286">
    <cfRule type="cellIs" dxfId="2" priority="40" stopIfTrue="1" operator="lessThan">
      <formula>0</formula>
    </cfRule>
  </conditionalFormatting>
  <conditionalFormatting sqref="F1287">
    <cfRule type="cellIs" dxfId="2" priority="39" stopIfTrue="1" operator="lessThan">
      <formula>0</formula>
    </cfRule>
  </conditionalFormatting>
  <conditionalFormatting sqref="F1288">
    <cfRule type="cellIs" dxfId="2" priority="38" stopIfTrue="1" operator="lessThan">
      <formula>0</formula>
    </cfRule>
  </conditionalFormatting>
  <conditionalFormatting sqref="F1289">
    <cfRule type="cellIs" dxfId="2" priority="37" stopIfTrue="1" operator="lessThan">
      <formula>0</formula>
    </cfRule>
  </conditionalFormatting>
  <conditionalFormatting sqref="F1290">
    <cfRule type="cellIs" dxfId="2" priority="36" stopIfTrue="1" operator="lessThan">
      <formula>0</formula>
    </cfRule>
  </conditionalFormatting>
  <conditionalFormatting sqref="F1291">
    <cfRule type="cellIs" dxfId="2" priority="35" stopIfTrue="1" operator="lessThan">
      <formula>0</formula>
    </cfRule>
  </conditionalFormatting>
  <conditionalFormatting sqref="F1292">
    <cfRule type="cellIs" dxfId="2" priority="34" stopIfTrue="1" operator="lessThan">
      <formula>0</formula>
    </cfRule>
  </conditionalFormatting>
  <conditionalFormatting sqref="F1293">
    <cfRule type="cellIs" dxfId="2" priority="33" stopIfTrue="1" operator="lessThan">
      <formula>0</formula>
    </cfRule>
  </conditionalFormatting>
  <conditionalFormatting sqref="F1294">
    <cfRule type="cellIs" dxfId="2" priority="32" stopIfTrue="1" operator="lessThan">
      <formula>0</formula>
    </cfRule>
  </conditionalFormatting>
  <conditionalFormatting sqref="F1295">
    <cfRule type="cellIs" dxfId="2" priority="31" stopIfTrue="1" operator="lessThan">
      <formula>0</formula>
    </cfRule>
  </conditionalFormatting>
  <conditionalFormatting sqref="F1296">
    <cfRule type="cellIs" dxfId="2" priority="30" stopIfTrue="1" operator="lessThan">
      <formula>0</formula>
    </cfRule>
  </conditionalFormatting>
  <conditionalFormatting sqref="F1297">
    <cfRule type="cellIs" dxfId="2" priority="29" stopIfTrue="1" operator="lessThan">
      <formula>0</formula>
    </cfRule>
  </conditionalFormatting>
  <conditionalFormatting sqref="F1298">
    <cfRule type="cellIs" dxfId="2" priority="28" stopIfTrue="1" operator="lessThan">
      <formula>0</formula>
    </cfRule>
  </conditionalFormatting>
  <conditionalFormatting sqref="F1299">
    <cfRule type="cellIs" dxfId="2" priority="27" stopIfTrue="1" operator="lessThan">
      <formula>0</formula>
    </cfRule>
  </conditionalFormatting>
  <conditionalFormatting sqref="F1300">
    <cfRule type="cellIs" dxfId="2" priority="26" stopIfTrue="1" operator="lessThan">
      <formula>0</formula>
    </cfRule>
  </conditionalFormatting>
  <conditionalFormatting sqref="F1301">
    <cfRule type="cellIs" dxfId="2" priority="25" stopIfTrue="1" operator="lessThan">
      <formula>0</formula>
    </cfRule>
  </conditionalFormatting>
  <conditionalFormatting sqref="F1302">
    <cfRule type="cellIs" dxfId="2" priority="24" stopIfTrue="1" operator="lessThan">
      <formula>0</formula>
    </cfRule>
  </conditionalFormatting>
  <conditionalFormatting sqref="F1303">
    <cfRule type="cellIs" dxfId="2" priority="23" stopIfTrue="1" operator="lessThan">
      <formula>0</formula>
    </cfRule>
  </conditionalFormatting>
  <conditionalFormatting sqref="F1304">
    <cfRule type="cellIs" dxfId="2" priority="22" stopIfTrue="1" operator="lessThan">
      <formula>0</formula>
    </cfRule>
  </conditionalFormatting>
  <conditionalFormatting sqref="F1305">
    <cfRule type="cellIs" dxfId="2" priority="21" stopIfTrue="1" operator="lessThan">
      <formula>0</formula>
    </cfRule>
  </conditionalFormatting>
  <conditionalFormatting sqref="F1306">
    <cfRule type="cellIs" dxfId="2" priority="20" stopIfTrue="1" operator="lessThan">
      <formula>0</formula>
    </cfRule>
  </conditionalFormatting>
  <conditionalFormatting sqref="F1307">
    <cfRule type="cellIs" dxfId="2" priority="19" stopIfTrue="1" operator="lessThan">
      <formula>0</formula>
    </cfRule>
  </conditionalFormatting>
  <conditionalFormatting sqref="F1308">
    <cfRule type="cellIs" dxfId="2" priority="18" stopIfTrue="1" operator="lessThan">
      <formula>0</formula>
    </cfRule>
  </conditionalFormatting>
  <conditionalFormatting sqref="F1309">
    <cfRule type="cellIs" dxfId="2" priority="17" stopIfTrue="1" operator="lessThan">
      <formula>0</formula>
    </cfRule>
  </conditionalFormatting>
  <conditionalFormatting sqref="F1310">
    <cfRule type="cellIs" dxfId="2" priority="16" stopIfTrue="1" operator="lessThan">
      <formula>0</formula>
    </cfRule>
  </conditionalFormatting>
  <conditionalFormatting sqref="F1311">
    <cfRule type="cellIs" dxfId="2" priority="15" stopIfTrue="1" operator="lessThan">
      <formula>0</formula>
    </cfRule>
  </conditionalFormatting>
  <conditionalFormatting sqref="F1312">
    <cfRule type="cellIs" dxfId="2" priority="14" stopIfTrue="1" operator="lessThan">
      <formula>0</formula>
    </cfRule>
  </conditionalFormatting>
  <conditionalFormatting sqref="F1313">
    <cfRule type="cellIs" dxfId="2" priority="13" stopIfTrue="1" operator="lessThan">
      <formula>0</formula>
    </cfRule>
  </conditionalFormatting>
  <conditionalFormatting sqref="F1314">
    <cfRule type="cellIs" dxfId="2" priority="12" stopIfTrue="1" operator="lessThan">
      <formula>0</formula>
    </cfRule>
  </conditionalFormatting>
  <conditionalFormatting sqref="F1315">
    <cfRule type="cellIs" dxfId="2" priority="11" stopIfTrue="1" operator="lessThan">
      <formula>0</formula>
    </cfRule>
  </conditionalFormatting>
  <conditionalFormatting sqref="F1316">
    <cfRule type="cellIs" dxfId="2" priority="10" stopIfTrue="1" operator="lessThan">
      <formula>0</formula>
    </cfRule>
  </conditionalFormatting>
  <conditionalFormatting sqref="F1317">
    <cfRule type="cellIs" dxfId="2" priority="9" stopIfTrue="1" operator="lessThan">
      <formula>0</formula>
    </cfRule>
  </conditionalFormatting>
  <conditionalFormatting sqref="F1318">
    <cfRule type="cellIs" dxfId="2" priority="8" stopIfTrue="1" operator="lessThan">
      <formula>0</formula>
    </cfRule>
  </conditionalFormatting>
  <conditionalFormatting sqref="F1319">
    <cfRule type="cellIs" dxfId="2" priority="7" stopIfTrue="1" operator="lessThan">
      <formula>0</formula>
    </cfRule>
  </conditionalFormatting>
  <conditionalFormatting sqref="F1320">
    <cfRule type="cellIs" dxfId="2" priority="6" stopIfTrue="1" operator="lessThan">
      <formula>0</formula>
    </cfRule>
  </conditionalFormatting>
  <conditionalFormatting sqref="F1321">
    <cfRule type="cellIs" dxfId="2" priority="5" stopIfTrue="1" operator="lessThan">
      <formula>0</formula>
    </cfRule>
  </conditionalFormatting>
  <conditionalFormatting sqref="F1322">
    <cfRule type="cellIs" dxfId="2" priority="4" stopIfTrue="1" operator="lessThan">
      <formula>0</formula>
    </cfRule>
  </conditionalFormatting>
  <conditionalFormatting sqref="F1323">
    <cfRule type="cellIs" dxfId="2" priority="3" stopIfTrue="1" operator="lessThan">
      <formula>0</formula>
    </cfRule>
  </conditionalFormatting>
  <conditionalFormatting sqref="F1324">
    <cfRule type="cellIs" dxfId="2" priority="2" stopIfTrue="1" operator="lessThan">
      <formula>0</formula>
    </cfRule>
  </conditionalFormatting>
  <conditionalFormatting sqref="F1325">
    <cfRule type="cellIs" dxfId="2" priority="1" stopIfTrue="1" operator="lessThan">
      <formula>0</formula>
    </cfRule>
  </conditionalFormatting>
  <conditionalFormatting sqref="F1326:F1329">
    <cfRule type="cellIs" dxfId="2" priority="1323" stopIfTrue="1" operator="lessThan">
      <formula>0</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sheetPr>
  <dimension ref="A1:C36"/>
  <sheetViews>
    <sheetView topLeftCell="A20" workbookViewId="0">
      <selection activeCell="F29" sqref="F29"/>
    </sheetView>
  </sheetViews>
  <sheetFormatPr defaultColWidth="9" defaultRowHeight="14.4" outlineLevelCol="2"/>
  <cols>
    <col min="1" max="1" width="54.5" customWidth="1"/>
    <col min="2" max="2" width="29.5" style="214" customWidth="1"/>
  </cols>
  <sheetData>
    <row r="1" ht="52" customHeight="1" spans="1:2">
      <c r="A1" s="215" t="s">
        <v>2908</v>
      </c>
      <c r="B1" s="216"/>
    </row>
    <row r="2" ht="17.4" spans="1:2">
      <c r="A2" s="217" t="s">
        <v>2909</v>
      </c>
      <c r="B2" s="218" t="s">
        <v>7</v>
      </c>
    </row>
    <row r="3" ht="17.4" spans="1:3">
      <c r="A3" s="219" t="s">
        <v>2910</v>
      </c>
      <c r="B3" s="220" t="str">
        <f>YEAR([3]封面!$B$7)&amp;"年预算数"</f>
        <v>2021年预算数</v>
      </c>
      <c r="C3" s="221" t="s">
        <v>11</v>
      </c>
    </row>
    <row r="4" ht="25" customHeight="1" spans="1:3">
      <c r="A4" s="222" t="s">
        <v>2911</v>
      </c>
      <c r="B4" s="223">
        <f>SUM(B5:B8)</f>
        <v>27102.55</v>
      </c>
      <c r="C4" s="224" t="str">
        <f t="shared" ref="C4:C34" si="0">IF(A4&lt;&gt;"",IF(SUM(B4)&lt;&gt;0,"是","否"),"是")</f>
        <v>是</v>
      </c>
    </row>
    <row r="5" ht="25" customHeight="1" spans="1:3">
      <c r="A5" s="225" t="s">
        <v>2912</v>
      </c>
      <c r="B5" s="226">
        <v>17872.03</v>
      </c>
      <c r="C5" s="224" t="str">
        <f t="shared" si="0"/>
        <v>是</v>
      </c>
    </row>
    <row r="6" ht="25" customHeight="1" spans="1:3">
      <c r="A6" s="225" t="s">
        <v>2913</v>
      </c>
      <c r="B6" s="226">
        <v>4423.36</v>
      </c>
      <c r="C6" s="224" t="str">
        <f t="shared" si="0"/>
        <v>是</v>
      </c>
    </row>
    <row r="7" ht="25" customHeight="1" spans="1:3">
      <c r="A7" s="225" t="s">
        <v>2914</v>
      </c>
      <c r="B7" s="226">
        <v>1851.31</v>
      </c>
      <c r="C7" s="224" t="str">
        <f t="shared" si="0"/>
        <v>是</v>
      </c>
    </row>
    <row r="8" ht="25" customHeight="1" spans="1:3">
      <c r="A8" s="225" t="s">
        <v>2915</v>
      </c>
      <c r="B8" s="226">
        <v>2955.85</v>
      </c>
      <c r="C8" s="224" t="str">
        <f t="shared" si="0"/>
        <v>是</v>
      </c>
    </row>
    <row r="9" ht="25" customHeight="1" spans="1:3">
      <c r="A9" s="222" t="s">
        <v>2916</v>
      </c>
      <c r="B9" s="223">
        <f>SUM(B10:B19)</f>
        <v>4184.29</v>
      </c>
      <c r="C9" s="224" t="str">
        <f t="shared" si="0"/>
        <v>是</v>
      </c>
    </row>
    <row r="10" ht="25" customHeight="1" spans="1:3">
      <c r="A10" s="225" t="s">
        <v>2917</v>
      </c>
      <c r="B10" s="226">
        <v>2589.83</v>
      </c>
      <c r="C10" s="224" t="str">
        <f t="shared" si="0"/>
        <v>是</v>
      </c>
    </row>
    <row r="11" ht="25" customHeight="1" spans="1:3">
      <c r="A11" s="225" t="s">
        <v>2918</v>
      </c>
      <c r="B11" s="226">
        <v>109.08</v>
      </c>
      <c r="C11" s="224" t="str">
        <f t="shared" si="0"/>
        <v>是</v>
      </c>
    </row>
    <row r="12" ht="25" customHeight="1" spans="1:3">
      <c r="A12" s="225" t="s">
        <v>2919</v>
      </c>
      <c r="B12" s="226">
        <v>49.22</v>
      </c>
      <c r="C12" s="224" t="str">
        <f t="shared" si="0"/>
        <v>是</v>
      </c>
    </row>
    <row r="13" ht="25" customHeight="1" spans="1:3">
      <c r="A13" s="225" t="s">
        <v>2920</v>
      </c>
      <c r="B13" s="226">
        <v>4.5</v>
      </c>
      <c r="C13" s="224" t="str">
        <f t="shared" si="0"/>
        <v>是</v>
      </c>
    </row>
    <row r="14" ht="25" customHeight="1" spans="1:3">
      <c r="A14" s="225" t="s">
        <v>2921</v>
      </c>
      <c r="B14" s="226">
        <v>768.2</v>
      </c>
      <c r="C14" s="224" t="str">
        <f t="shared" si="0"/>
        <v>是</v>
      </c>
    </row>
    <row r="15" ht="25" customHeight="1" spans="1:3">
      <c r="A15" s="225" t="s">
        <v>2922</v>
      </c>
      <c r="B15" s="226">
        <v>167.73</v>
      </c>
      <c r="C15" s="224" t="str">
        <f t="shared" si="0"/>
        <v>是</v>
      </c>
    </row>
    <row r="16" ht="25" customHeight="1" spans="1:3">
      <c r="A16" s="225" t="s">
        <v>2923</v>
      </c>
      <c r="B16" s="227"/>
      <c r="C16" s="224" t="str">
        <f t="shared" si="0"/>
        <v>否</v>
      </c>
    </row>
    <row r="17" ht="25" customHeight="1" spans="1:3">
      <c r="A17" s="225" t="s">
        <v>2924</v>
      </c>
      <c r="B17" s="226">
        <v>307.88</v>
      </c>
      <c r="C17" s="224" t="str">
        <f t="shared" si="0"/>
        <v>是</v>
      </c>
    </row>
    <row r="18" ht="25" customHeight="1" spans="1:3">
      <c r="A18" s="225" t="s">
        <v>2925</v>
      </c>
      <c r="B18" s="226">
        <v>23.49</v>
      </c>
      <c r="C18" s="224" t="str">
        <f t="shared" si="0"/>
        <v>是</v>
      </c>
    </row>
    <row r="19" ht="25" customHeight="1" spans="1:3">
      <c r="A19" s="225" t="s">
        <v>2926</v>
      </c>
      <c r="B19" s="226">
        <v>164.36</v>
      </c>
      <c r="C19" s="224" t="str">
        <f t="shared" si="0"/>
        <v>是</v>
      </c>
    </row>
    <row r="20" ht="25" customHeight="1" spans="1:3">
      <c r="A20" s="222" t="s">
        <v>2927</v>
      </c>
      <c r="B20" s="223">
        <f>B21</f>
        <v>25.95</v>
      </c>
      <c r="C20" s="224" t="str">
        <f t="shared" si="0"/>
        <v>是</v>
      </c>
    </row>
    <row r="21" ht="25" customHeight="1" spans="1:3">
      <c r="A21" s="225" t="s">
        <v>2928</v>
      </c>
      <c r="B21" s="226">
        <v>25.95</v>
      </c>
      <c r="C21" s="224" t="str">
        <f t="shared" si="0"/>
        <v>是</v>
      </c>
    </row>
    <row r="22" ht="25" customHeight="1" spans="1:3">
      <c r="A22" s="222" t="s">
        <v>2929</v>
      </c>
      <c r="B22" s="223">
        <f>SUM(B23:B25)</f>
        <v>27307.96</v>
      </c>
      <c r="C22" s="224" t="str">
        <f t="shared" si="0"/>
        <v>是</v>
      </c>
    </row>
    <row r="23" ht="25" customHeight="1" spans="1:3">
      <c r="A23" s="225" t="s">
        <v>2930</v>
      </c>
      <c r="B23" s="226">
        <v>26034.84</v>
      </c>
      <c r="C23" s="224" t="str">
        <f t="shared" si="0"/>
        <v>是</v>
      </c>
    </row>
    <row r="24" ht="25" customHeight="1" spans="1:3">
      <c r="A24" s="225" t="s">
        <v>2931</v>
      </c>
      <c r="B24" s="226">
        <v>1273.12</v>
      </c>
      <c r="C24" s="224" t="str">
        <f t="shared" si="0"/>
        <v>是</v>
      </c>
    </row>
    <row r="25" ht="25" customHeight="1" spans="1:3">
      <c r="A25" s="225" t="s">
        <v>2932</v>
      </c>
      <c r="B25" s="228"/>
      <c r="C25" s="224" t="str">
        <f t="shared" si="0"/>
        <v>否</v>
      </c>
    </row>
    <row r="26" ht="25" customHeight="1" spans="1:3">
      <c r="A26" s="222" t="s">
        <v>2933</v>
      </c>
      <c r="B26" s="223">
        <f>B27</f>
        <v>13.54</v>
      </c>
      <c r="C26" s="224" t="str">
        <f t="shared" si="0"/>
        <v>是</v>
      </c>
    </row>
    <row r="27" ht="25" customHeight="1" spans="1:3">
      <c r="A27" s="225" t="s">
        <v>2934</v>
      </c>
      <c r="B27" s="226">
        <v>13.54</v>
      </c>
      <c r="C27" s="224" t="str">
        <f t="shared" si="0"/>
        <v>是</v>
      </c>
    </row>
    <row r="28" s="213" customFormat="1" ht="20.25" customHeight="1" spans="1:2">
      <c r="A28" s="222" t="s">
        <v>2935</v>
      </c>
      <c r="B28" s="223">
        <v>96.25</v>
      </c>
    </row>
    <row r="29" s="213" customFormat="1" ht="20.25" customHeight="1" spans="1:2">
      <c r="A29" s="225" t="s">
        <v>2936</v>
      </c>
      <c r="B29" s="226">
        <v>96.25</v>
      </c>
    </row>
    <row r="30" ht="25" customHeight="1" spans="1:3">
      <c r="A30" s="222" t="s">
        <v>2937</v>
      </c>
      <c r="B30" s="223">
        <f>SUM(B31:B35)</f>
        <v>8883.95</v>
      </c>
      <c r="C30" s="224" t="str">
        <f t="shared" ref="C30:C36" si="1">IF(A30&lt;&gt;"",IF(SUM(B30)&lt;&gt;0,"是","否"),"是")</f>
        <v>是</v>
      </c>
    </row>
    <row r="31" ht="25" customHeight="1" spans="1:3">
      <c r="A31" s="225" t="s">
        <v>2938</v>
      </c>
      <c r="B31" s="226">
        <v>5683.28</v>
      </c>
      <c r="C31" s="224" t="str">
        <f t="shared" si="1"/>
        <v>是</v>
      </c>
    </row>
    <row r="32" ht="25" customHeight="1" spans="1:3">
      <c r="A32" s="225" t="s">
        <v>2939</v>
      </c>
      <c r="B32" s="226">
        <v>14.6</v>
      </c>
      <c r="C32" s="224" t="str">
        <f t="shared" si="1"/>
        <v>是</v>
      </c>
    </row>
    <row r="33" ht="25" customHeight="1" spans="1:3">
      <c r="A33" s="225" t="s">
        <v>2940</v>
      </c>
      <c r="B33" s="228"/>
      <c r="C33" s="224" t="str">
        <f t="shared" si="1"/>
        <v>否</v>
      </c>
    </row>
    <row r="34" ht="25" customHeight="1" spans="1:3">
      <c r="A34" s="225" t="s">
        <v>2941</v>
      </c>
      <c r="B34" s="226">
        <v>3186.07</v>
      </c>
      <c r="C34" s="224" t="str">
        <f t="shared" si="1"/>
        <v>是</v>
      </c>
    </row>
    <row r="35" ht="25" customHeight="1" spans="1:3">
      <c r="A35" s="225" t="s">
        <v>2942</v>
      </c>
      <c r="B35" s="227"/>
      <c r="C35" s="224" t="str">
        <f t="shared" si="1"/>
        <v>否</v>
      </c>
    </row>
    <row r="36" ht="25" customHeight="1" spans="1:3">
      <c r="A36" s="229" t="s">
        <v>2943</v>
      </c>
      <c r="B36" s="223">
        <f>SUM(B4,B9,B20,B28,B30,B26,B22)</f>
        <v>67614.49</v>
      </c>
      <c r="C36" s="224" t="str">
        <f t="shared" si="1"/>
        <v>是</v>
      </c>
    </row>
  </sheetData>
  <mergeCells count="1">
    <mergeCell ref="A1:B1"/>
  </mergeCells>
  <conditionalFormatting sqref="C4:C27 C30:C36">
    <cfRule type="cellIs" dxfId="2" priority="1" stopIfTrue="1" operator="lessThan">
      <formula>0</formula>
    </cfRule>
  </conditionalFormatting>
  <pageMargins left="0.75" right="0.75" top="1" bottom="1" header="0.5" footer="0.5"/>
  <pageSetup paperSize="9" orientation="portrait"/>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FF00"/>
  </sheetPr>
  <dimension ref="A1:F53"/>
  <sheetViews>
    <sheetView showZeros="0" view="pageBreakPreview" zoomScaleNormal="115" workbookViewId="0">
      <selection activeCell="D40" sqref="D40"/>
    </sheetView>
  </sheetViews>
  <sheetFormatPr defaultColWidth="9" defaultRowHeight="15.6" outlineLevelCol="5"/>
  <cols>
    <col min="1" max="1" width="20.6296296296296" style="183" customWidth="1"/>
    <col min="2" max="2" width="50.75" style="183" customWidth="1"/>
    <col min="3" max="4" width="16.75" style="184" customWidth="1"/>
    <col min="5" max="5" width="16.75" style="185" customWidth="1"/>
    <col min="6" max="6" width="3.75" style="183" customWidth="1"/>
    <col min="7" max="7" width="9.37962962962963" style="183"/>
    <col min="8" max="16366" width="9" style="183"/>
    <col min="16367" max="16367" width="45.6296296296296" style="183"/>
    <col min="16368" max="16384" width="9" style="183"/>
  </cols>
  <sheetData>
    <row r="1" ht="45" customHeight="1" spans="1:6">
      <c r="A1" s="186"/>
      <c r="B1" s="187" t="str">
        <f>YEAR(封面!$B$7)&amp;"年永仁县政府性基金预算收入情况表"</f>
        <v>2021年永仁县政府性基金预算收入情况表</v>
      </c>
      <c r="C1" s="187"/>
      <c r="D1" s="187"/>
      <c r="E1" s="187"/>
      <c r="F1" s="186"/>
    </row>
    <row r="2" s="181" customFormat="1" ht="20.1" customHeight="1" spans="1:6">
      <c r="A2" s="188"/>
      <c r="B2" s="21" t="s">
        <v>2944</v>
      </c>
      <c r="C2" s="189"/>
      <c r="D2" s="190"/>
      <c r="E2" s="191" t="s">
        <v>7</v>
      </c>
      <c r="F2" s="188"/>
    </row>
    <row r="3" s="182" customFormat="1" ht="45" customHeight="1" spans="1:6">
      <c r="A3" s="10" t="s">
        <v>8</v>
      </c>
      <c r="B3" s="192" t="s">
        <v>9</v>
      </c>
      <c r="C3" s="10" t="str">
        <f>YEAR(封面!$B$7)-1&amp;"年执行数"</f>
        <v>2020年执行数</v>
      </c>
      <c r="D3" s="10" t="str">
        <f>YEAR(封面!$B$7)&amp;"年预算数"</f>
        <v>2021年预算数</v>
      </c>
      <c r="E3" s="10" t="s">
        <v>1606</v>
      </c>
      <c r="F3" s="193" t="s">
        <v>11</v>
      </c>
    </row>
    <row r="4" s="182" customFormat="1" ht="36" customHeight="1" spans="1:6">
      <c r="A4" s="160" t="s">
        <v>1214</v>
      </c>
      <c r="B4" s="156" t="s">
        <v>1215</v>
      </c>
      <c r="C4" s="194">
        <v>0</v>
      </c>
      <c r="D4" s="194">
        <v>0</v>
      </c>
      <c r="E4" s="158" t="str">
        <f t="shared" ref="E4:E11" si="0">IF(C4&lt;&gt;0,D4/C4-1,"")</f>
        <v/>
      </c>
      <c r="F4" s="76" t="str">
        <f t="shared" ref="F4:F40" si="1">IF(LEN(A4)=7,"是",IF(B4&lt;&gt;"",IF(SUM(C4:D4)&lt;&gt;0,"是","否"),"是"))</f>
        <v>是</v>
      </c>
    </row>
    <row r="5" ht="36" customHeight="1" spans="1:6">
      <c r="A5" s="160" t="s">
        <v>2945</v>
      </c>
      <c r="B5" s="156" t="s">
        <v>2946</v>
      </c>
      <c r="C5" s="194">
        <v>0</v>
      </c>
      <c r="D5" s="194">
        <v>0</v>
      </c>
      <c r="E5" s="158" t="str">
        <f t="shared" si="0"/>
        <v/>
      </c>
      <c r="F5" s="76" t="str">
        <f t="shared" si="1"/>
        <v>是</v>
      </c>
    </row>
    <row r="6" ht="36" customHeight="1" spans="1:6">
      <c r="A6" s="160" t="s">
        <v>2947</v>
      </c>
      <c r="B6" s="156" t="s">
        <v>2948</v>
      </c>
      <c r="C6" s="194">
        <v>0</v>
      </c>
      <c r="D6" s="194">
        <v>0</v>
      </c>
      <c r="E6" s="158" t="str">
        <f t="shared" si="0"/>
        <v/>
      </c>
      <c r="F6" s="76" t="str">
        <f t="shared" si="1"/>
        <v>是</v>
      </c>
    </row>
    <row r="7" ht="36" customHeight="1" spans="1:6">
      <c r="A7" s="160" t="s">
        <v>1216</v>
      </c>
      <c r="B7" s="156" t="s">
        <v>2949</v>
      </c>
      <c r="C7" s="194">
        <v>0</v>
      </c>
      <c r="D7" s="194">
        <v>0</v>
      </c>
      <c r="E7" s="158" t="str">
        <f t="shared" si="0"/>
        <v/>
      </c>
      <c r="F7" s="76" t="str">
        <f t="shared" si="1"/>
        <v>是</v>
      </c>
    </row>
    <row r="8" ht="36" customHeight="1" spans="1:6">
      <c r="A8" s="160" t="s">
        <v>1218</v>
      </c>
      <c r="B8" s="156" t="s">
        <v>2950</v>
      </c>
      <c r="C8" s="194">
        <v>0</v>
      </c>
      <c r="D8" s="194">
        <v>0</v>
      </c>
      <c r="E8" s="158" t="str">
        <f t="shared" si="0"/>
        <v/>
      </c>
      <c r="F8" s="76" t="str">
        <f t="shared" si="1"/>
        <v>是</v>
      </c>
    </row>
    <row r="9" ht="36" customHeight="1" spans="1:6">
      <c r="A9" s="160" t="s">
        <v>1220</v>
      </c>
      <c r="B9" s="156" t="s">
        <v>2951</v>
      </c>
      <c r="C9" s="194">
        <v>0</v>
      </c>
      <c r="D9" s="194">
        <v>0</v>
      </c>
      <c r="E9" s="158" t="str">
        <f t="shared" si="0"/>
        <v/>
      </c>
      <c r="F9" s="76" t="str">
        <f t="shared" si="1"/>
        <v>是</v>
      </c>
    </row>
    <row r="10" ht="36" customHeight="1" spans="1:6">
      <c r="A10" s="160" t="s">
        <v>1222</v>
      </c>
      <c r="B10" s="156" t="s">
        <v>2952</v>
      </c>
      <c r="C10" s="194">
        <f>SUM(C11:C15)</f>
        <v>9454</v>
      </c>
      <c r="D10" s="194">
        <f>SUM(D11:D15)</f>
        <v>37751</v>
      </c>
      <c r="E10" s="158">
        <f t="shared" si="0"/>
        <v>2.9931246033425</v>
      </c>
      <c r="F10" s="76" t="str">
        <f t="shared" si="1"/>
        <v>是</v>
      </c>
    </row>
    <row r="11" ht="36" customHeight="1" spans="1:6">
      <c r="A11" s="160" t="s">
        <v>1224</v>
      </c>
      <c r="B11" s="161" t="s">
        <v>2953</v>
      </c>
      <c r="C11" s="194">
        <v>7829</v>
      </c>
      <c r="D11" s="195">
        <v>37469</v>
      </c>
      <c r="E11" s="163">
        <f t="shared" si="0"/>
        <v>3.78592412824115</v>
      </c>
      <c r="F11" s="76" t="str">
        <f t="shared" si="1"/>
        <v>是</v>
      </c>
    </row>
    <row r="12" ht="36" customHeight="1" spans="1:6">
      <c r="A12" s="160" t="s">
        <v>1226</v>
      </c>
      <c r="B12" s="161" t="s">
        <v>2954</v>
      </c>
      <c r="C12" s="194">
        <v>600</v>
      </c>
      <c r="D12" s="195">
        <v>245</v>
      </c>
      <c r="E12" s="163">
        <f>IF(C12&lt;&gt;0,-(D12/C12-1),"")</f>
        <v>0.591666666666667</v>
      </c>
      <c r="F12" s="76" t="str">
        <f t="shared" si="1"/>
        <v>是</v>
      </c>
    </row>
    <row r="13" ht="36" customHeight="1" spans="1:6">
      <c r="A13" s="160" t="s">
        <v>1228</v>
      </c>
      <c r="B13" s="161" t="s">
        <v>2955</v>
      </c>
      <c r="C13" s="194">
        <v>1080</v>
      </c>
      <c r="D13" s="195">
        <v>37</v>
      </c>
      <c r="E13" s="163">
        <f>IF(C13&lt;&gt;0,D13/C13-1,"")</f>
        <v>-0.965740740740741</v>
      </c>
      <c r="F13" s="76" t="str">
        <f t="shared" si="1"/>
        <v>是</v>
      </c>
    </row>
    <row r="14" ht="36" customHeight="1" spans="1:6">
      <c r="A14" s="160" t="s">
        <v>1230</v>
      </c>
      <c r="B14" s="161" t="s">
        <v>2956</v>
      </c>
      <c r="C14" s="194">
        <v>-55</v>
      </c>
      <c r="D14" s="195">
        <v>0</v>
      </c>
      <c r="E14" s="163">
        <f>IF(C14&lt;&gt;0,D14/C14-1,"")</f>
        <v>-1</v>
      </c>
      <c r="F14" s="76" t="str">
        <f t="shared" si="1"/>
        <v>是</v>
      </c>
    </row>
    <row r="15" ht="36" customHeight="1" spans="1:6">
      <c r="A15" s="160" t="s">
        <v>1232</v>
      </c>
      <c r="B15" s="161" t="s">
        <v>2957</v>
      </c>
      <c r="C15" s="195">
        <v>0</v>
      </c>
      <c r="D15" s="195">
        <v>0</v>
      </c>
      <c r="E15" s="163" t="str">
        <f>IF(C15&lt;&gt;0,D15/C15-1,"")</f>
        <v/>
      </c>
      <c r="F15" s="76" t="str">
        <f t="shared" si="1"/>
        <v>否</v>
      </c>
    </row>
    <row r="16" ht="36" customHeight="1" spans="1:6">
      <c r="A16" s="196" t="s">
        <v>1234</v>
      </c>
      <c r="B16" s="197" t="s">
        <v>2958</v>
      </c>
      <c r="C16" s="194">
        <v>0</v>
      </c>
      <c r="D16" s="194">
        <v>0</v>
      </c>
      <c r="E16" s="158"/>
      <c r="F16" s="76" t="str">
        <f t="shared" si="1"/>
        <v>是</v>
      </c>
    </row>
    <row r="17" ht="36" customHeight="1" spans="1:6">
      <c r="A17" s="196" t="s">
        <v>1236</v>
      </c>
      <c r="B17" s="197" t="s">
        <v>2959</v>
      </c>
      <c r="C17" s="194">
        <f>SUM(C18:C19)</f>
        <v>0</v>
      </c>
      <c r="D17" s="194">
        <f>SUM(D18:D19)</f>
        <v>0</v>
      </c>
      <c r="E17" s="158"/>
      <c r="F17" s="76" t="str">
        <f t="shared" si="1"/>
        <v>是</v>
      </c>
    </row>
    <row r="18" ht="36" customHeight="1" spans="1:6">
      <c r="A18" s="196" t="s">
        <v>1238</v>
      </c>
      <c r="B18" s="198" t="s">
        <v>2960</v>
      </c>
      <c r="C18" s="195">
        <v>0</v>
      </c>
      <c r="D18" s="195">
        <v>0</v>
      </c>
      <c r="E18" s="163"/>
      <c r="F18" s="76" t="str">
        <f t="shared" si="1"/>
        <v>否</v>
      </c>
    </row>
    <row r="19" ht="36" customHeight="1" spans="1:6">
      <c r="A19" s="196" t="s">
        <v>1240</v>
      </c>
      <c r="B19" s="198" t="s">
        <v>2961</v>
      </c>
      <c r="C19" s="195">
        <v>0</v>
      </c>
      <c r="D19" s="195">
        <v>0</v>
      </c>
      <c r="E19" s="163"/>
      <c r="F19" s="76" t="str">
        <f t="shared" si="1"/>
        <v>否</v>
      </c>
    </row>
    <row r="20" ht="36" customHeight="1" spans="1:6">
      <c r="A20" s="196" t="s">
        <v>1242</v>
      </c>
      <c r="B20" s="197" t="s">
        <v>2962</v>
      </c>
      <c r="C20" s="194">
        <v>0</v>
      </c>
      <c r="D20" s="194">
        <v>0</v>
      </c>
      <c r="E20" s="158"/>
      <c r="F20" s="76" t="str">
        <f t="shared" si="1"/>
        <v>是</v>
      </c>
    </row>
    <row r="21" ht="36" customHeight="1" spans="1:6">
      <c r="A21" s="196" t="s">
        <v>1244</v>
      </c>
      <c r="B21" s="197" t="s">
        <v>2963</v>
      </c>
      <c r="C21" s="194">
        <v>0</v>
      </c>
      <c r="D21" s="194">
        <v>0</v>
      </c>
      <c r="E21" s="158"/>
      <c r="F21" s="76" t="str">
        <f t="shared" si="1"/>
        <v>是</v>
      </c>
    </row>
    <row r="22" ht="36" customHeight="1" spans="1:6">
      <c r="A22" s="196" t="s">
        <v>1246</v>
      </c>
      <c r="B22" s="197" t="s">
        <v>2964</v>
      </c>
      <c r="C22" s="194">
        <v>0</v>
      </c>
      <c r="D22" s="194">
        <v>0</v>
      </c>
      <c r="E22" s="158"/>
      <c r="F22" s="76" t="str">
        <f t="shared" si="1"/>
        <v>是</v>
      </c>
    </row>
    <row r="23" ht="36" customHeight="1" spans="1:6">
      <c r="A23" s="160" t="s">
        <v>1248</v>
      </c>
      <c r="B23" s="156" t="s">
        <v>2965</v>
      </c>
      <c r="C23" s="194">
        <v>0</v>
      </c>
      <c r="D23" s="194">
        <v>0</v>
      </c>
      <c r="E23" s="158"/>
      <c r="F23" s="76" t="str">
        <f t="shared" si="1"/>
        <v>是</v>
      </c>
    </row>
    <row r="24" ht="36" customHeight="1" spans="1:6">
      <c r="A24" s="160" t="s">
        <v>1250</v>
      </c>
      <c r="B24" s="156" t="s">
        <v>2966</v>
      </c>
      <c r="C24" s="194">
        <v>163</v>
      </c>
      <c r="D24" s="194">
        <v>163</v>
      </c>
      <c r="E24" s="158"/>
      <c r="F24" s="76" t="str">
        <f t="shared" si="1"/>
        <v>是</v>
      </c>
    </row>
    <row r="25" ht="36" customHeight="1" spans="1:6">
      <c r="A25" s="160" t="s">
        <v>1252</v>
      </c>
      <c r="B25" s="156" t="s">
        <v>2967</v>
      </c>
      <c r="C25" s="194">
        <f>SUM(C26:C30)</f>
        <v>0</v>
      </c>
      <c r="D25" s="194">
        <f>SUM(D26:D30)</f>
        <v>0</v>
      </c>
      <c r="E25" s="158" t="str">
        <f t="shared" ref="E25:E32" si="2">IF(C25&lt;&gt;0,D25/C25-1,"")</f>
        <v/>
      </c>
      <c r="F25" s="76" t="str">
        <f t="shared" si="1"/>
        <v>是</v>
      </c>
    </row>
    <row r="26" ht="36" customHeight="1" spans="1:6">
      <c r="A26" s="160">
        <v>103018003</v>
      </c>
      <c r="B26" s="161" t="s">
        <v>2968</v>
      </c>
      <c r="C26" s="195">
        <v>0</v>
      </c>
      <c r="D26" s="195">
        <v>0</v>
      </c>
      <c r="E26" s="163" t="str">
        <f t="shared" si="2"/>
        <v/>
      </c>
      <c r="F26" s="76" t="str">
        <f t="shared" si="1"/>
        <v>否</v>
      </c>
    </row>
    <row r="27" ht="36" customHeight="1" spans="1:6">
      <c r="A27" s="160">
        <v>103018004</v>
      </c>
      <c r="B27" s="161" t="s">
        <v>2969</v>
      </c>
      <c r="C27" s="195">
        <v>0</v>
      </c>
      <c r="D27" s="195">
        <v>0</v>
      </c>
      <c r="E27" s="163" t="str">
        <f t="shared" si="2"/>
        <v/>
      </c>
      <c r="F27" s="76" t="str">
        <f t="shared" si="1"/>
        <v>否</v>
      </c>
    </row>
    <row r="28" ht="36" customHeight="1" spans="1:6">
      <c r="A28" s="160">
        <v>103018005</v>
      </c>
      <c r="B28" s="161" t="s">
        <v>2970</v>
      </c>
      <c r="C28" s="195">
        <v>0</v>
      </c>
      <c r="D28" s="195">
        <v>0</v>
      </c>
      <c r="E28" s="163" t="str">
        <f t="shared" si="2"/>
        <v/>
      </c>
      <c r="F28" s="76" t="str">
        <f t="shared" si="1"/>
        <v>否</v>
      </c>
    </row>
    <row r="29" ht="36" customHeight="1" spans="1:6">
      <c r="A29" s="160">
        <v>103018006</v>
      </c>
      <c r="B29" s="161" t="s">
        <v>2971</v>
      </c>
      <c r="C29" s="195">
        <v>0</v>
      </c>
      <c r="D29" s="195">
        <v>0</v>
      </c>
      <c r="E29" s="163" t="str">
        <f t="shared" si="2"/>
        <v/>
      </c>
      <c r="F29" s="76" t="str">
        <f t="shared" si="1"/>
        <v>否</v>
      </c>
    </row>
    <row r="30" ht="36" customHeight="1" spans="1:6">
      <c r="A30" s="160">
        <v>103018007</v>
      </c>
      <c r="B30" s="161" t="s">
        <v>2972</v>
      </c>
      <c r="C30" s="195">
        <v>0</v>
      </c>
      <c r="D30" s="195">
        <v>0</v>
      </c>
      <c r="E30" s="163" t="str">
        <f t="shared" si="2"/>
        <v/>
      </c>
      <c r="F30" s="76" t="str">
        <f t="shared" si="1"/>
        <v>否</v>
      </c>
    </row>
    <row r="31" ht="36" customHeight="1" spans="1:6">
      <c r="A31" s="160" t="s">
        <v>1254</v>
      </c>
      <c r="B31" s="156" t="s">
        <v>2973</v>
      </c>
      <c r="C31" s="194">
        <v>8600</v>
      </c>
      <c r="D31" s="194">
        <v>0</v>
      </c>
      <c r="E31" s="158">
        <f t="shared" si="2"/>
        <v>-1</v>
      </c>
      <c r="F31" s="76" t="str">
        <f t="shared" si="1"/>
        <v>是</v>
      </c>
    </row>
    <row r="32" ht="36" customHeight="1" spans="1:6">
      <c r="A32" s="160" t="s">
        <v>1256</v>
      </c>
      <c r="B32" s="156" t="s">
        <v>2974</v>
      </c>
      <c r="C32" s="194">
        <v>0</v>
      </c>
      <c r="D32" s="194">
        <v>0</v>
      </c>
      <c r="E32" s="158" t="str">
        <f t="shared" si="2"/>
        <v/>
      </c>
      <c r="F32" s="76" t="str">
        <f t="shared" si="1"/>
        <v>否</v>
      </c>
    </row>
    <row r="33" ht="36" customHeight="1" spans="1:6">
      <c r="A33" s="160"/>
      <c r="B33" s="161"/>
      <c r="C33" s="195">
        <v>0</v>
      </c>
      <c r="D33" s="195">
        <v>0</v>
      </c>
      <c r="E33" s="163"/>
      <c r="F33" s="76" t="str">
        <f t="shared" si="1"/>
        <v>是</v>
      </c>
    </row>
    <row r="34" ht="36" customHeight="1" spans="1:6">
      <c r="A34" s="168"/>
      <c r="B34" s="169" t="s">
        <v>1568</v>
      </c>
      <c r="C34" s="195">
        <f>SUM(C4,C5,C6,C7,C8,C9,C10,C16,C17,C20,C21,C22,C23,C24,C25,C31,C32)</f>
        <v>18217</v>
      </c>
      <c r="D34" s="195">
        <f>SUM(D4,D5,D6,D7,D8,D9,D10,D16,D17,D20,D21,D22,D23,D24,D25,D31,D32)</f>
        <v>37914</v>
      </c>
      <c r="E34" s="158">
        <f>IF(C34&lt;&gt;0,D34/C34-1,"")</f>
        <v>1.0812427951913</v>
      </c>
      <c r="F34" s="76" t="str">
        <f t="shared" si="1"/>
        <v>是</v>
      </c>
    </row>
    <row r="35" ht="36" customHeight="1" spans="1:6">
      <c r="A35" s="199">
        <v>105</v>
      </c>
      <c r="B35" s="200" t="s">
        <v>1259</v>
      </c>
      <c r="C35" s="201">
        <v>2620</v>
      </c>
      <c r="D35" s="202">
        <v>1700</v>
      </c>
      <c r="E35" s="203"/>
      <c r="F35" s="76" t="str">
        <f t="shared" si="1"/>
        <v>是</v>
      </c>
    </row>
    <row r="36" ht="36" customHeight="1" spans="1:6">
      <c r="A36" s="204">
        <v>110</v>
      </c>
      <c r="B36" s="205" t="s">
        <v>108</v>
      </c>
      <c r="C36" s="201">
        <f>SUM(C37:C39)</f>
        <v>6789</v>
      </c>
      <c r="D36" s="202">
        <f>SUM(D37:D39)</f>
        <v>6832</v>
      </c>
      <c r="E36" s="203"/>
      <c r="F36" s="76" t="str">
        <f t="shared" si="1"/>
        <v>是</v>
      </c>
    </row>
    <row r="37" ht="36" customHeight="1" spans="1:6">
      <c r="A37" s="206">
        <v>1100402</v>
      </c>
      <c r="B37" s="206" t="s">
        <v>1260</v>
      </c>
      <c r="C37" s="207">
        <v>5732</v>
      </c>
      <c r="D37" s="208">
        <v>1000</v>
      </c>
      <c r="E37" s="209"/>
      <c r="F37" s="76" t="str">
        <f t="shared" si="1"/>
        <v>是</v>
      </c>
    </row>
    <row r="38" ht="36" customHeight="1" spans="1:6">
      <c r="A38" s="206">
        <v>11008</v>
      </c>
      <c r="B38" s="206" t="s">
        <v>112</v>
      </c>
      <c r="C38" s="207">
        <v>1057</v>
      </c>
      <c r="D38" s="208">
        <v>5832</v>
      </c>
      <c r="E38" s="209"/>
      <c r="F38" s="76" t="str">
        <f t="shared" si="1"/>
        <v>是</v>
      </c>
    </row>
    <row r="39" ht="36" customHeight="1" spans="1:6">
      <c r="A39" s="206">
        <v>11009</v>
      </c>
      <c r="B39" s="206" t="s">
        <v>113</v>
      </c>
      <c r="C39" s="207">
        <v>0</v>
      </c>
      <c r="D39" s="208"/>
      <c r="E39" s="209"/>
      <c r="F39" s="76" t="str">
        <f t="shared" si="1"/>
        <v>否</v>
      </c>
    </row>
    <row r="40" ht="36" customHeight="1" spans="1:6">
      <c r="A40" s="210"/>
      <c r="B40" s="211" t="s">
        <v>116</v>
      </c>
      <c r="C40" s="201">
        <f>SUM(C34:C35,C36)</f>
        <v>27626</v>
      </c>
      <c r="D40" s="202">
        <f>SUM(D34:D35,D36)</f>
        <v>46446</v>
      </c>
      <c r="E40" s="203"/>
      <c r="F40" s="76" t="str">
        <f t="shared" si="1"/>
        <v>是</v>
      </c>
    </row>
    <row r="41" spans="3:4">
      <c r="C41" s="212"/>
      <c r="D41" s="212"/>
    </row>
    <row r="43" spans="3:4">
      <c r="C43" s="212"/>
      <c r="D43" s="212"/>
    </row>
    <row r="45" spans="3:4">
      <c r="C45" s="212"/>
      <c r="D45" s="212"/>
    </row>
    <row r="46" spans="3:4">
      <c r="C46" s="212"/>
      <c r="D46" s="212"/>
    </row>
    <row r="48" spans="3:4">
      <c r="C48" s="212"/>
      <c r="D48" s="212"/>
    </row>
    <row r="49" spans="3:4">
      <c r="C49" s="212"/>
      <c r="D49" s="212"/>
    </row>
    <row r="50" spans="3:4">
      <c r="C50" s="212"/>
      <c r="D50" s="212"/>
    </row>
    <row r="51" spans="3:4">
      <c r="C51" s="212"/>
      <c r="D51" s="212"/>
    </row>
    <row r="53" spans="3:4">
      <c r="C53" s="212"/>
      <c r="D53" s="212"/>
    </row>
  </sheetData>
  <mergeCells count="1">
    <mergeCell ref="B1:E1"/>
  </mergeCells>
  <conditionalFormatting sqref="B35">
    <cfRule type="expression" dxfId="1" priority="9" stopIfTrue="1">
      <formula>"len($A:$A)=3"</formula>
    </cfRule>
  </conditionalFormatting>
  <conditionalFormatting sqref="B36:B37">
    <cfRule type="expression" dxfId="1" priority="2" stopIfTrue="1">
      <formula>"len($A:$A)=3"</formula>
    </cfRule>
  </conditionalFormatting>
  <conditionalFormatting sqref="C35:C38 D36:D37">
    <cfRule type="expression" dxfId="1" priority="8" stopIfTrue="1">
      <formula>"len($A:$A)=3"</formula>
    </cfRule>
  </conditionalFormatting>
  <conditionalFormatting sqref="D35 D37:D38">
    <cfRule type="expression" dxfId="1" priority="5" stopIfTrue="1">
      <formula>"len($A:$A)=3"</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FF00"/>
  </sheetPr>
  <dimension ref="A1:G267"/>
  <sheetViews>
    <sheetView showZeros="0" tabSelected="1" view="pageBreakPreview" zoomScaleNormal="115" workbookViewId="0">
      <pane ySplit="3" topLeftCell="A202" activePane="bottomLeft" state="frozen"/>
      <selection/>
      <selection pane="bottomLeft" activeCell="B202" sqref="B202"/>
    </sheetView>
  </sheetViews>
  <sheetFormatPr defaultColWidth="9" defaultRowHeight="15.6" outlineLevelCol="6"/>
  <cols>
    <col min="1" max="1" width="21.5" style="141" customWidth="1"/>
    <col min="2" max="2" width="50.75" style="141" customWidth="1"/>
    <col min="3" max="4" width="16.75" style="142" customWidth="1"/>
    <col min="5" max="5" width="16.75" style="143" customWidth="1"/>
    <col min="6" max="6" width="3.75" style="144" customWidth="1"/>
    <col min="7" max="16384" width="9" style="141"/>
  </cols>
  <sheetData>
    <row r="1" ht="45" customHeight="1" spans="2:5">
      <c r="B1" s="145" t="str">
        <f>YEAR(封面!$B$7)&amp;"年永仁县政府性基金预算支出情况表"</f>
        <v>2021年永仁县政府性基金预算支出情况表</v>
      </c>
      <c r="C1" s="146"/>
      <c r="D1" s="146"/>
      <c r="E1" s="145"/>
    </row>
    <row r="2" s="137" customFormat="1" ht="20.1" customHeight="1" spans="2:6">
      <c r="B2" s="147" t="s">
        <v>2975</v>
      </c>
      <c r="C2" s="148"/>
      <c r="D2" s="148"/>
      <c r="E2" s="149" t="s">
        <v>7</v>
      </c>
      <c r="F2" s="150"/>
    </row>
    <row r="3" s="138" customFormat="1" ht="45" customHeight="1" spans="1:7">
      <c r="A3" s="151" t="s">
        <v>8</v>
      </c>
      <c r="B3" s="152" t="s">
        <v>9</v>
      </c>
      <c r="C3" s="153" t="str">
        <f>YEAR(封面!$B$7)-1&amp;"年执行数"</f>
        <v>2020年执行数</v>
      </c>
      <c r="D3" s="153" t="str">
        <f>YEAR(封面!$B$7)&amp;"年预算数"</f>
        <v>2021年预算数</v>
      </c>
      <c r="E3" s="151" t="s">
        <v>1606</v>
      </c>
      <c r="F3" s="154" t="s">
        <v>11</v>
      </c>
      <c r="G3" s="138" t="s">
        <v>177</v>
      </c>
    </row>
    <row r="4" ht="36" customHeight="1" spans="1:7">
      <c r="A4" s="155" t="s">
        <v>130</v>
      </c>
      <c r="B4" s="156" t="s">
        <v>1262</v>
      </c>
      <c r="C4" s="157">
        <f>SUM(C5,C11,C17)</f>
        <v>30</v>
      </c>
      <c r="D4" s="157">
        <f>SUM(D5,D11,D17)</f>
        <v>40</v>
      </c>
      <c r="E4" s="158">
        <f t="shared" ref="E4:E67" si="0">IF(C4&lt;&gt;0,D4/C4-1,"")</f>
        <v>0.333333333333333</v>
      </c>
      <c r="F4" s="159" t="str">
        <f>IF(LEN(A4)=3,"是",IF(B4&lt;&gt;"",IF(SUM(C4:D4)&lt;&gt;0,"是","否"),"是"))</f>
        <v>是</v>
      </c>
      <c r="G4" s="141" t="str">
        <f>IF(LEN(A4)=3,"类",IF(LEN(A4)=5,"款","项"))</f>
        <v>类</v>
      </c>
    </row>
    <row r="5" ht="36" customHeight="1" spans="1:7">
      <c r="A5" s="160" t="s">
        <v>2976</v>
      </c>
      <c r="B5" s="161" t="s">
        <v>1263</v>
      </c>
      <c r="C5" s="162">
        <f>SUM(C6:C10)</f>
        <v>0</v>
      </c>
      <c r="D5" s="162">
        <f>SUM(D6:D10)</f>
        <v>3</v>
      </c>
      <c r="E5" s="163" t="str">
        <f t="shared" si="0"/>
        <v/>
      </c>
      <c r="F5" s="159" t="str">
        <f t="shared" ref="F5:F68" si="1">IF(LEN(A5)=3,"是",IF(B5&lt;&gt;"",IF(SUM(C5:D5)&lt;&gt;0,"是","否"),"是"))</f>
        <v>是</v>
      </c>
      <c r="G5" s="141" t="str">
        <f t="shared" ref="G5:G68" si="2">IF(LEN(A5)=3,"类",IF(LEN(A5)=5,"款","项"))</f>
        <v>款</v>
      </c>
    </row>
    <row r="6" ht="36" customHeight="1" spans="1:7">
      <c r="A6" s="160" t="s">
        <v>2977</v>
      </c>
      <c r="B6" s="161" t="s">
        <v>2978</v>
      </c>
      <c r="C6" s="162">
        <v>0</v>
      </c>
      <c r="D6" s="162">
        <v>0</v>
      </c>
      <c r="E6" s="163" t="str">
        <f t="shared" si="0"/>
        <v/>
      </c>
      <c r="F6" s="159" t="str">
        <f t="shared" si="1"/>
        <v>否</v>
      </c>
      <c r="G6" s="141" t="str">
        <f t="shared" si="2"/>
        <v>项</v>
      </c>
    </row>
    <row r="7" ht="36" customHeight="1" spans="1:7">
      <c r="A7" s="160" t="s">
        <v>2979</v>
      </c>
      <c r="B7" s="161" t="s">
        <v>2980</v>
      </c>
      <c r="C7" s="162">
        <v>0</v>
      </c>
      <c r="D7" s="162">
        <v>0</v>
      </c>
      <c r="E7" s="163" t="str">
        <f t="shared" si="0"/>
        <v/>
      </c>
      <c r="F7" s="159" t="str">
        <f t="shared" si="1"/>
        <v>否</v>
      </c>
      <c r="G7" s="141" t="str">
        <f t="shared" si="2"/>
        <v>项</v>
      </c>
    </row>
    <row r="8" ht="36" customHeight="1" spans="1:7">
      <c r="A8" s="160" t="s">
        <v>2981</v>
      </c>
      <c r="B8" s="161" t="s">
        <v>2982</v>
      </c>
      <c r="C8" s="162">
        <v>0</v>
      </c>
      <c r="D8" s="162">
        <v>0</v>
      </c>
      <c r="E8" s="163" t="str">
        <f t="shared" si="0"/>
        <v/>
      </c>
      <c r="F8" s="159" t="str">
        <f t="shared" si="1"/>
        <v>否</v>
      </c>
      <c r="G8" s="141" t="str">
        <f t="shared" si="2"/>
        <v>项</v>
      </c>
    </row>
    <row r="9" s="139" customFormat="1" ht="36" customHeight="1" spans="1:7">
      <c r="A9" s="160" t="s">
        <v>2983</v>
      </c>
      <c r="B9" s="161" t="s">
        <v>1267</v>
      </c>
      <c r="C9" s="162">
        <v>0</v>
      </c>
      <c r="D9" s="162">
        <v>0</v>
      </c>
      <c r="E9" s="163" t="str">
        <f t="shared" si="0"/>
        <v/>
      </c>
      <c r="F9" s="159" t="str">
        <f t="shared" si="1"/>
        <v>否</v>
      </c>
      <c r="G9" s="141" t="str">
        <f t="shared" si="2"/>
        <v>项</v>
      </c>
    </row>
    <row r="10" ht="36" customHeight="1" spans="1:7">
      <c r="A10" s="160" t="s">
        <v>2984</v>
      </c>
      <c r="B10" s="161" t="s">
        <v>2985</v>
      </c>
      <c r="C10" s="162">
        <v>0</v>
      </c>
      <c r="D10" s="162">
        <v>3</v>
      </c>
      <c r="E10" s="163" t="str">
        <f t="shared" si="0"/>
        <v/>
      </c>
      <c r="F10" s="159" t="str">
        <f t="shared" si="1"/>
        <v>是</v>
      </c>
      <c r="G10" s="141" t="str">
        <f t="shared" si="2"/>
        <v>项</v>
      </c>
    </row>
    <row r="11" ht="36" customHeight="1" spans="1:7">
      <c r="A11" s="160" t="s">
        <v>2986</v>
      </c>
      <c r="B11" s="161" t="s">
        <v>1269</v>
      </c>
      <c r="C11" s="162">
        <f>SUM(C12:C16)</f>
        <v>30</v>
      </c>
      <c r="D11" s="162">
        <f>SUM(D12:D16)</f>
        <v>37</v>
      </c>
      <c r="E11" s="163">
        <f t="shared" si="0"/>
        <v>0.233333333333333</v>
      </c>
      <c r="F11" s="159" t="str">
        <f t="shared" si="1"/>
        <v>是</v>
      </c>
      <c r="G11" s="141" t="str">
        <f t="shared" si="2"/>
        <v>款</v>
      </c>
    </row>
    <row r="12" s="139" customFormat="1" ht="36" customHeight="1" spans="1:7">
      <c r="A12" s="160" t="s">
        <v>2987</v>
      </c>
      <c r="B12" s="161" t="s">
        <v>2988</v>
      </c>
      <c r="C12" s="162">
        <v>0</v>
      </c>
      <c r="D12" s="162">
        <v>0</v>
      </c>
      <c r="E12" s="163" t="str">
        <f t="shared" si="0"/>
        <v/>
      </c>
      <c r="F12" s="159" t="str">
        <f t="shared" si="1"/>
        <v>否</v>
      </c>
      <c r="G12" s="141" t="str">
        <f t="shared" si="2"/>
        <v>项</v>
      </c>
    </row>
    <row r="13" ht="36" customHeight="1" spans="1:7">
      <c r="A13" s="160" t="s">
        <v>2989</v>
      </c>
      <c r="B13" s="161" t="s">
        <v>2990</v>
      </c>
      <c r="C13" s="162">
        <v>0</v>
      </c>
      <c r="D13" s="162">
        <v>0</v>
      </c>
      <c r="E13" s="163" t="str">
        <f t="shared" si="0"/>
        <v/>
      </c>
      <c r="F13" s="159" t="str">
        <f t="shared" si="1"/>
        <v>否</v>
      </c>
      <c r="G13" s="141" t="str">
        <f t="shared" si="2"/>
        <v>项</v>
      </c>
    </row>
    <row r="14" s="139" customFormat="1" ht="36" customHeight="1" spans="1:7">
      <c r="A14" s="160" t="s">
        <v>2991</v>
      </c>
      <c r="B14" s="161" t="s">
        <v>2992</v>
      </c>
      <c r="C14" s="162">
        <v>0</v>
      </c>
      <c r="D14" s="162">
        <v>0</v>
      </c>
      <c r="E14" s="163" t="str">
        <f t="shared" si="0"/>
        <v/>
      </c>
      <c r="F14" s="159" t="str">
        <f t="shared" si="1"/>
        <v>否</v>
      </c>
      <c r="G14" s="141" t="str">
        <f t="shared" si="2"/>
        <v>项</v>
      </c>
    </row>
    <row r="15" ht="36" customHeight="1" spans="1:7">
      <c r="A15" s="160" t="s">
        <v>2993</v>
      </c>
      <c r="B15" s="161" t="s">
        <v>2994</v>
      </c>
      <c r="C15" s="162">
        <v>30</v>
      </c>
      <c r="D15" s="162">
        <v>37</v>
      </c>
      <c r="E15" s="163">
        <f t="shared" si="0"/>
        <v>0.233333333333333</v>
      </c>
      <c r="F15" s="159" t="str">
        <f t="shared" si="1"/>
        <v>是</v>
      </c>
      <c r="G15" s="141" t="str">
        <f t="shared" si="2"/>
        <v>项</v>
      </c>
    </row>
    <row r="16" ht="36" customHeight="1" spans="1:7">
      <c r="A16" s="160" t="s">
        <v>2995</v>
      </c>
      <c r="B16" s="161" t="s">
        <v>2996</v>
      </c>
      <c r="C16" s="162">
        <v>0</v>
      </c>
      <c r="D16" s="162">
        <v>0</v>
      </c>
      <c r="E16" s="163" t="str">
        <f t="shared" si="0"/>
        <v/>
      </c>
      <c r="F16" s="159" t="str">
        <f t="shared" si="1"/>
        <v>否</v>
      </c>
      <c r="G16" s="141" t="str">
        <f t="shared" si="2"/>
        <v>项</v>
      </c>
    </row>
    <row r="17" s="139" customFormat="1" ht="36" customHeight="1" spans="1:7">
      <c r="A17" s="160" t="s">
        <v>2997</v>
      </c>
      <c r="B17" s="161" t="s">
        <v>1275</v>
      </c>
      <c r="C17" s="162">
        <f>SUM(C18:C19)</f>
        <v>0</v>
      </c>
      <c r="D17" s="162">
        <f>SUM(D18:D19)</f>
        <v>0</v>
      </c>
      <c r="E17" s="163" t="str">
        <f t="shared" si="0"/>
        <v/>
      </c>
      <c r="F17" s="159" t="str">
        <f t="shared" si="1"/>
        <v>否</v>
      </c>
      <c r="G17" s="141" t="str">
        <f t="shared" si="2"/>
        <v>款</v>
      </c>
    </row>
    <row r="18" s="139" customFormat="1" ht="36" customHeight="1" spans="1:7">
      <c r="A18" s="160" t="s">
        <v>2998</v>
      </c>
      <c r="B18" s="161" t="s">
        <v>2999</v>
      </c>
      <c r="C18" s="162">
        <v>0</v>
      </c>
      <c r="D18" s="162">
        <v>0</v>
      </c>
      <c r="E18" s="163" t="str">
        <f t="shared" si="0"/>
        <v/>
      </c>
      <c r="F18" s="159" t="str">
        <f t="shared" si="1"/>
        <v>否</v>
      </c>
      <c r="G18" s="141" t="str">
        <f t="shared" si="2"/>
        <v>项</v>
      </c>
    </row>
    <row r="19" s="139" customFormat="1" ht="36" customHeight="1" spans="1:7">
      <c r="A19" s="160" t="s">
        <v>3000</v>
      </c>
      <c r="B19" s="161" t="s">
        <v>3001</v>
      </c>
      <c r="C19" s="162">
        <v>0</v>
      </c>
      <c r="D19" s="162">
        <v>0</v>
      </c>
      <c r="E19" s="163" t="str">
        <f t="shared" si="0"/>
        <v/>
      </c>
      <c r="F19" s="159" t="str">
        <f t="shared" si="1"/>
        <v>否</v>
      </c>
      <c r="G19" s="141" t="str">
        <f t="shared" si="2"/>
        <v>项</v>
      </c>
    </row>
    <row r="20" ht="36" customHeight="1" spans="1:7">
      <c r="A20" s="155" t="s">
        <v>132</v>
      </c>
      <c r="B20" s="156" t="s">
        <v>1278</v>
      </c>
      <c r="C20" s="157">
        <f>SUM(C21,C25,C29)</f>
        <v>169</v>
      </c>
      <c r="D20" s="157">
        <f>SUM(D21,D25,D29)</f>
        <v>100</v>
      </c>
      <c r="E20" s="158">
        <f t="shared" si="0"/>
        <v>-0.408284023668639</v>
      </c>
      <c r="F20" s="159" t="str">
        <f t="shared" si="1"/>
        <v>是</v>
      </c>
      <c r="G20" s="141" t="str">
        <f t="shared" si="2"/>
        <v>类</v>
      </c>
    </row>
    <row r="21" ht="36" customHeight="1" spans="1:7">
      <c r="A21" s="160" t="s">
        <v>3002</v>
      </c>
      <c r="B21" s="161" t="s">
        <v>3003</v>
      </c>
      <c r="C21" s="162">
        <f>SUM(C22:C24)</f>
        <v>169</v>
      </c>
      <c r="D21" s="162">
        <f>SUM(D22:D24)</f>
        <v>100</v>
      </c>
      <c r="E21" s="163">
        <f t="shared" si="0"/>
        <v>-0.408284023668639</v>
      </c>
      <c r="F21" s="159" t="str">
        <f t="shared" si="1"/>
        <v>是</v>
      </c>
      <c r="G21" s="141" t="str">
        <f t="shared" si="2"/>
        <v>款</v>
      </c>
    </row>
    <row r="22" ht="36" customHeight="1" spans="1:7">
      <c r="A22" s="160" t="s">
        <v>3004</v>
      </c>
      <c r="B22" s="161" t="s">
        <v>3005</v>
      </c>
      <c r="C22" s="162">
        <v>169</v>
      </c>
      <c r="D22" s="162">
        <v>100</v>
      </c>
      <c r="E22" s="163">
        <f t="shared" si="0"/>
        <v>-0.408284023668639</v>
      </c>
      <c r="F22" s="159" t="str">
        <f t="shared" si="1"/>
        <v>是</v>
      </c>
      <c r="G22" s="141" t="str">
        <f t="shared" si="2"/>
        <v>项</v>
      </c>
    </row>
    <row r="23" ht="36" customHeight="1" spans="1:7">
      <c r="A23" s="160" t="s">
        <v>3006</v>
      </c>
      <c r="B23" s="161" t="s">
        <v>3007</v>
      </c>
      <c r="C23" s="162">
        <v>0</v>
      </c>
      <c r="D23" s="162">
        <v>0</v>
      </c>
      <c r="E23" s="163" t="str">
        <f t="shared" si="0"/>
        <v/>
      </c>
      <c r="F23" s="159" t="str">
        <f t="shared" si="1"/>
        <v>否</v>
      </c>
      <c r="G23" s="141" t="str">
        <f t="shared" si="2"/>
        <v>项</v>
      </c>
    </row>
    <row r="24" ht="36" customHeight="1" spans="1:7">
      <c r="A24" s="160" t="s">
        <v>3008</v>
      </c>
      <c r="B24" s="161" t="s">
        <v>3009</v>
      </c>
      <c r="C24" s="162">
        <v>0</v>
      </c>
      <c r="D24" s="162">
        <v>0</v>
      </c>
      <c r="E24" s="163" t="str">
        <f t="shared" si="0"/>
        <v/>
      </c>
      <c r="F24" s="159" t="str">
        <f t="shared" si="1"/>
        <v>否</v>
      </c>
      <c r="G24" s="141" t="str">
        <f t="shared" si="2"/>
        <v>项</v>
      </c>
    </row>
    <row r="25" ht="36" customHeight="1" spans="1:7">
      <c r="A25" s="160" t="s">
        <v>3010</v>
      </c>
      <c r="B25" s="161" t="s">
        <v>3011</v>
      </c>
      <c r="C25" s="162">
        <f>SUM(C26:C28)</f>
        <v>0</v>
      </c>
      <c r="D25" s="162">
        <f>SUM(D26:D28)</f>
        <v>0</v>
      </c>
      <c r="E25" s="163" t="str">
        <f t="shared" si="0"/>
        <v/>
      </c>
      <c r="F25" s="159" t="str">
        <f t="shared" si="1"/>
        <v>否</v>
      </c>
      <c r="G25" s="141" t="str">
        <f t="shared" si="2"/>
        <v>款</v>
      </c>
    </row>
    <row r="26" s="139" customFormat="1" ht="36" customHeight="1" spans="1:7">
      <c r="A26" s="160" t="s">
        <v>3012</v>
      </c>
      <c r="B26" s="161" t="s">
        <v>3005</v>
      </c>
      <c r="C26" s="162">
        <v>0</v>
      </c>
      <c r="D26" s="162">
        <v>0</v>
      </c>
      <c r="E26" s="163" t="str">
        <f t="shared" si="0"/>
        <v/>
      </c>
      <c r="F26" s="159" t="str">
        <f t="shared" si="1"/>
        <v>否</v>
      </c>
      <c r="G26" s="141" t="str">
        <f t="shared" si="2"/>
        <v>项</v>
      </c>
    </row>
    <row r="27" ht="36" customHeight="1" spans="1:7">
      <c r="A27" s="160" t="s">
        <v>3013</v>
      </c>
      <c r="B27" s="161" t="s">
        <v>3007</v>
      </c>
      <c r="C27" s="162">
        <v>0</v>
      </c>
      <c r="D27" s="162">
        <v>0</v>
      </c>
      <c r="E27" s="163" t="str">
        <f t="shared" si="0"/>
        <v/>
      </c>
      <c r="F27" s="159" t="str">
        <f t="shared" si="1"/>
        <v>否</v>
      </c>
      <c r="G27" s="141" t="str">
        <f t="shared" si="2"/>
        <v>项</v>
      </c>
    </row>
    <row r="28" ht="36" customHeight="1" spans="1:7">
      <c r="A28" s="160" t="s">
        <v>3014</v>
      </c>
      <c r="B28" s="161" t="s">
        <v>3015</v>
      </c>
      <c r="C28" s="162">
        <v>0</v>
      </c>
      <c r="D28" s="162">
        <v>0</v>
      </c>
      <c r="E28" s="163" t="str">
        <f t="shared" si="0"/>
        <v/>
      </c>
      <c r="F28" s="159" t="str">
        <f t="shared" si="1"/>
        <v>否</v>
      </c>
      <c r="G28" s="141" t="str">
        <f t="shared" si="2"/>
        <v>项</v>
      </c>
    </row>
    <row r="29" s="140" customFormat="1" ht="36" customHeight="1" spans="1:7">
      <c r="A29" s="160" t="s">
        <v>3016</v>
      </c>
      <c r="B29" s="161" t="s">
        <v>3017</v>
      </c>
      <c r="C29" s="162">
        <f>SUM(C30:C31)</f>
        <v>0</v>
      </c>
      <c r="D29" s="162">
        <f>SUM(D30:D31)</f>
        <v>0</v>
      </c>
      <c r="E29" s="163" t="str">
        <f t="shared" si="0"/>
        <v/>
      </c>
      <c r="F29" s="159" t="str">
        <f t="shared" si="1"/>
        <v>否</v>
      </c>
      <c r="G29" s="141" t="str">
        <f t="shared" si="2"/>
        <v>款</v>
      </c>
    </row>
    <row r="30" s="139" customFormat="1" ht="36" customHeight="1" spans="1:7">
      <c r="A30" s="160" t="s">
        <v>3018</v>
      </c>
      <c r="B30" s="161" t="s">
        <v>3007</v>
      </c>
      <c r="C30" s="162">
        <v>0</v>
      </c>
      <c r="D30" s="162">
        <v>0</v>
      </c>
      <c r="E30" s="163" t="str">
        <f t="shared" si="0"/>
        <v/>
      </c>
      <c r="F30" s="159" t="str">
        <f t="shared" si="1"/>
        <v>否</v>
      </c>
      <c r="G30" s="141" t="str">
        <f t="shared" si="2"/>
        <v>项</v>
      </c>
    </row>
    <row r="31" s="139" customFormat="1" ht="36" customHeight="1" spans="1:7">
      <c r="A31" s="160" t="s">
        <v>3019</v>
      </c>
      <c r="B31" s="161" t="s">
        <v>3020</v>
      </c>
      <c r="C31" s="162">
        <v>0</v>
      </c>
      <c r="D31" s="162">
        <v>0</v>
      </c>
      <c r="E31" s="163" t="str">
        <f t="shared" si="0"/>
        <v/>
      </c>
      <c r="F31" s="159" t="str">
        <f t="shared" si="1"/>
        <v>否</v>
      </c>
      <c r="G31" s="141" t="str">
        <f t="shared" si="2"/>
        <v>项</v>
      </c>
    </row>
    <row r="32" ht="36" customHeight="1" spans="1:7">
      <c r="A32" s="155" t="s">
        <v>135</v>
      </c>
      <c r="B32" s="156" t="s">
        <v>1287</v>
      </c>
      <c r="C32" s="157">
        <f>SUM(C33,C38)</f>
        <v>0</v>
      </c>
      <c r="D32" s="157">
        <f>SUM(D33,D38)</f>
        <v>0</v>
      </c>
      <c r="E32" s="158" t="str">
        <f t="shared" si="0"/>
        <v/>
      </c>
      <c r="F32" s="159" t="str">
        <f t="shared" si="1"/>
        <v>是</v>
      </c>
      <c r="G32" s="141" t="str">
        <f t="shared" si="2"/>
        <v>类</v>
      </c>
    </row>
    <row r="33" ht="36" customHeight="1" spans="1:7">
      <c r="A33" s="160" t="s">
        <v>3021</v>
      </c>
      <c r="B33" s="161" t="s">
        <v>3022</v>
      </c>
      <c r="C33" s="162">
        <f>SUM(C34:C37)</f>
        <v>0</v>
      </c>
      <c r="D33" s="162">
        <f>SUM(D34:D37)</f>
        <v>0</v>
      </c>
      <c r="E33" s="163" t="str">
        <f t="shared" si="0"/>
        <v/>
      </c>
      <c r="F33" s="159" t="str">
        <f t="shared" si="1"/>
        <v>否</v>
      </c>
      <c r="G33" s="141" t="str">
        <f t="shared" si="2"/>
        <v>款</v>
      </c>
    </row>
    <row r="34" s="139" customFormat="1" ht="36" customHeight="1" spans="1:7">
      <c r="A34" s="160">
        <v>2116001</v>
      </c>
      <c r="B34" s="161" t="s">
        <v>3023</v>
      </c>
      <c r="C34" s="162">
        <f>SUM(C35:C42)</f>
        <v>0</v>
      </c>
      <c r="D34" s="162">
        <f>SUM(D35:D42)</f>
        <v>0</v>
      </c>
      <c r="E34" s="163" t="str">
        <f t="shared" si="0"/>
        <v/>
      </c>
      <c r="F34" s="159" t="str">
        <f t="shared" si="1"/>
        <v>否</v>
      </c>
      <c r="G34" s="141" t="str">
        <f t="shared" si="2"/>
        <v>项</v>
      </c>
    </row>
    <row r="35" s="139" customFormat="1" ht="36" customHeight="1" spans="1:7">
      <c r="A35" s="160">
        <v>2116002</v>
      </c>
      <c r="B35" s="161" t="s">
        <v>3024</v>
      </c>
      <c r="C35" s="162">
        <v>0</v>
      </c>
      <c r="D35" s="162">
        <v>0</v>
      </c>
      <c r="E35" s="163" t="str">
        <f t="shared" si="0"/>
        <v/>
      </c>
      <c r="F35" s="159" t="str">
        <f t="shared" si="1"/>
        <v>否</v>
      </c>
      <c r="G35" s="141" t="str">
        <f t="shared" si="2"/>
        <v>项</v>
      </c>
    </row>
    <row r="36" s="139" customFormat="1" ht="36" customHeight="1" spans="1:7">
      <c r="A36" s="160">
        <v>2116003</v>
      </c>
      <c r="B36" s="161" t="s">
        <v>3025</v>
      </c>
      <c r="C36" s="162">
        <v>0</v>
      </c>
      <c r="D36" s="162">
        <v>0</v>
      </c>
      <c r="E36" s="163" t="str">
        <f t="shared" si="0"/>
        <v/>
      </c>
      <c r="F36" s="159" t="str">
        <f t="shared" si="1"/>
        <v>否</v>
      </c>
      <c r="G36" s="141" t="str">
        <f t="shared" si="2"/>
        <v>项</v>
      </c>
    </row>
    <row r="37" s="140" customFormat="1" ht="36" customHeight="1" spans="1:7">
      <c r="A37" s="160">
        <v>2116099</v>
      </c>
      <c r="B37" s="161" t="s">
        <v>3026</v>
      </c>
      <c r="C37" s="162">
        <v>0</v>
      </c>
      <c r="D37" s="162">
        <v>0</v>
      </c>
      <c r="E37" s="163" t="str">
        <f t="shared" si="0"/>
        <v/>
      </c>
      <c r="F37" s="159" t="str">
        <f t="shared" si="1"/>
        <v>否</v>
      </c>
      <c r="G37" s="141" t="str">
        <f t="shared" si="2"/>
        <v>项</v>
      </c>
    </row>
    <row r="38" s="139" customFormat="1" ht="36" customHeight="1" spans="1:7">
      <c r="A38" s="160">
        <v>21161</v>
      </c>
      <c r="B38" s="161" t="s">
        <v>3027</v>
      </c>
      <c r="C38" s="162">
        <f>SUM(C39:C42)</f>
        <v>0</v>
      </c>
      <c r="D38" s="162">
        <f>SUM(D39:D42)</f>
        <v>0</v>
      </c>
      <c r="E38" s="163" t="str">
        <f t="shared" si="0"/>
        <v/>
      </c>
      <c r="F38" s="159" t="str">
        <f t="shared" si="1"/>
        <v>否</v>
      </c>
      <c r="G38" s="141" t="str">
        <f t="shared" si="2"/>
        <v>款</v>
      </c>
    </row>
    <row r="39" ht="36" customHeight="1" spans="1:7">
      <c r="A39" s="160">
        <v>2116101</v>
      </c>
      <c r="B39" s="161" t="s">
        <v>3028</v>
      </c>
      <c r="C39" s="162">
        <v>0</v>
      </c>
      <c r="D39" s="162">
        <v>0</v>
      </c>
      <c r="E39" s="163" t="str">
        <f t="shared" si="0"/>
        <v/>
      </c>
      <c r="F39" s="159" t="str">
        <f t="shared" si="1"/>
        <v>否</v>
      </c>
      <c r="G39" s="141" t="str">
        <f t="shared" si="2"/>
        <v>项</v>
      </c>
    </row>
    <row r="40" ht="36" customHeight="1" spans="1:7">
      <c r="A40" s="160">
        <v>2116102</v>
      </c>
      <c r="B40" s="161" t="s">
        <v>3029</v>
      </c>
      <c r="C40" s="162">
        <v>0</v>
      </c>
      <c r="D40" s="162">
        <v>0</v>
      </c>
      <c r="E40" s="163" t="str">
        <f t="shared" si="0"/>
        <v/>
      </c>
      <c r="F40" s="159" t="str">
        <f t="shared" si="1"/>
        <v>否</v>
      </c>
      <c r="G40" s="141" t="str">
        <f t="shared" si="2"/>
        <v>项</v>
      </c>
    </row>
    <row r="41" ht="36" customHeight="1" spans="1:7">
      <c r="A41" s="160">
        <v>2116103</v>
      </c>
      <c r="B41" s="161" t="s">
        <v>3030</v>
      </c>
      <c r="C41" s="162">
        <v>0</v>
      </c>
      <c r="D41" s="162">
        <v>0</v>
      </c>
      <c r="E41" s="163" t="str">
        <f t="shared" si="0"/>
        <v/>
      </c>
      <c r="F41" s="159" t="str">
        <f t="shared" si="1"/>
        <v>否</v>
      </c>
      <c r="G41" s="141" t="str">
        <f t="shared" si="2"/>
        <v>项</v>
      </c>
    </row>
    <row r="42" ht="36" customHeight="1" spans="1:7">
      <c r="A42" s="160">
        <v>2116104</v>
      </c>
      <c r="B42" s="161" t="s">
        <v>3031</v>
      </c>
      <c r="C42" s="162">
        <v>0</v>
      </c>
      <c r="D42" s="162">
        <v>0</v>
      </c>
      <c r="E42" s="163" t="str">
        <f t="shared" si="0"/>
        <v/>
      </c>
      <c r="F42" s="159" t="str">
        <f t="shared" si="1"/>
        <v>否</v>
      </c>
      <c r="G42" s="141" t="str">
        <f t="shared" si="2"/>
        <v>项</v>
      </c>
    </row>
    <row r="43" ht="36" customHeight="1" spans="1:7">
      <c r="A43" s="155" t="s">
        <v>137</v>
      </c>
      <c r="B43" s="156" t="s">
        <v>1298</v>
      </c>
      <c r="C43" s="157">
        <f>SUM(C44,C57,C61,C62,C68,C72,C76,C80,C86,C89)</f>
        <v>998</v>
      </c>
      <c r="D43" s="157">
        <f>SUM(D44,D57,D61,D62,D68,D72,D76,D80,D86,D89)</f>
        <v>42704</v>
      </c>
      <c r="E43" s="158">
        <f t="shared" si="0"/>
        <v>41.7895791583166</v>
      </c>
      <c r="F43" s="159" t="str">
        <f t="shared" si="1"/>
        <v>是</v>
      </c>
      <c r="G43" s="141" t="str">
        <f t="shared" si="2"/>
        <v>类</v>
      </c>
    </row>
    <row r="44" ht="36" customHeight="1" spans="1:7">
      <c r="A44" s="160" t="s">
        <v>3032</v>
      </c>
      <c r="B44" s="161" t="s">
        <v>3033</v>
      </c>
      <c r="C44" s="162">
        <f>SUM(C45:C56)</f>
        <v>998</v>
      </c>
      <c r="D44" s="162">
        <f>SUM(D45:D56)</f>
        <v>42554</v>
      </c>
      <c r="E44" s="163">
        <f t="shared" si="0"/>
        <v>41.6392785571142</v>
      </c>
      <c r="F44" s="159" t="str">
        <f t="shared" si="1"/>
        <v>是</v>
      </c>
      <c r="G44" s="141" t="str">
        <f t="shared" si="2"/>
        <v>款</v>
      </c>
    </row>
    <row r="45" ht="36" customHeight="1" spans="1:7">
      <c r="A45" s="160" t="s">
        <v>3034</v>
      </c>
      <c r="B45" s="161" t="s">
        <v>3035</v>
      </c>
      <c r="C45" s="162">
        <v>0</v>
      </c>
      <c r="D45" s="162">
        <v>0</v>
      </c>
      <c r="E45" s="163" t="str">
        <f t="shared" si="0"/>
        <v/>
      </c>
      <c r="F45" s="159" t="str">
        <f t="shared" si="1"/>
        <v>否</v>
      </c>
      <c r="G45" s="141" t="str">
        <f t="shared" si="2"/>
        <v>项</v>
      </c>
    </row>
    <row r="46" ht="36" customHeight="1" spans="1:7">
      <c r="A46" s="160" t="s">
        <v>3036</v>
      </c>
      <c r="B46" s="161" t="s">
        <v>3037</v>
      </c>
      <c r="C46" s="162">
        <v>0</v>
      </c>
      <c r="D46" s="162">
        <v>0</v>
      </c>
      <c r="E46" s="163" t="str">
        <f t="shared" si="0"/>
        <v/>
      </c>
      <c r="F46" s="159" t="str">
        <f t="shared" si="1"/>
        <v>否</v>
      </c>
      <c r="G46" s="141" t="str">
        <f t="shared" si="2"/>
        <v>项</v>
      </c>
    </row>
    <row r="47" ht="36" customHeight="1" spans="1:7">
      <c r="A47" s="160" t="s">
        <v>3038</v>
      </c>
      <c r="B47" s="161" t="s">
        <v>3039</v>
      </c>
      <c r="C47" s="162">
        <v>0</v>
      </c>
      <c r="D47" s="162">
        <v>0</v>
      </c>
      <c r="E47" s="163" t="str">
        <f t="shared" si="0"/>
        <v/>
      </c>
      <c r="F47" s="159" t="str">
        <f t="shared" si="1"/>
        <v>否</v>
      </c>
      <c r="G47" s="141" t="str">
        <f t="shared" si="2"/>
        <v>项</v>
      </c>
    </row>
    <row r="48" ht="36" customHeight="1" spans="1:7">
      <c r="A48" s="160" t="s">
        <v>3040</v>
      </c>
      <c r="B48" s="161" t="s">
        <v>3041</v>
      </c>
      <c r="C48" s="162">
        <v>0</v>
      </c>
      <c r="D48" s="162">
        <v>0</v>
      </c>
      <c r="E48" s="163" t="str">
        <f t="shared" si="0"/>
        <v/>
      </c>
      <c r="F48" s="159" t="str">
        <f t="shared" si="1"/>
        <v>否</v>
      </c>
      <c r="G48" s="141" t="str">
        <f t="shared" si="2"/>
        <v>项</v>
      </c>
    </row>
    <row r="49" ht="36" customHeight="1" spans="1:7">
      <c r="A49" s="160" t="s">
        <v>3042</v>
      </c>
      <c r="B49" s="161" t="s">
        <v>3043</v>
      </c>
      <c r="C49" s="162">
        <v>0</v>
      </c>
      <c r="D49" s="162">
        <v>0</v>
      </c>
      <c r="E49" s="163" t="str">
        <f t="shared" si="0"/>
        <v/>
      </c>
      <c r="F49" s="159" t="str">
        <f t="shared" si="1"/>
        <v>否</v>
      </c>
      <c r="G49" s="141" t="str">
        <f t="shared" si="2"/>
        <v>项</v>
      </c>
    </row>
    <row r="50" ht="36" customHeight="1" spans="1:7">
      <c r="A50" s="160" t="s">
        <v>3044</v>
      </c>
      <c r="B50" s="161" t="s">
        <v>3045</v>
      </c>
      <c r="C50" s="162">
        <v>0</v>
      </c>
      <c r="D50" s="162">
        <v>0</v>
      </c>
      <c r="E50" s="163" t="str">
        <f t="shared" si="0"/>
        <v/>
      </c>
      <c r="F50" s="159" t="str">
        <f t="shared" si="1"/>
        <v>否</v>
      </c>
      <c r="G50" s="141" t="str">
        <f t="shared" si="2"/>
        <v>项</v>
      </c>
    </row>
    <row r="51" ht="36" customHeight="1" spans="1:7">
      <c r="A51" s="160" t="s">
        <v>3046</v>
      </c>
      <c r="B51" s="161" t="s">
        <v>3047</v>
      </c>
      <c r="C51" s="162">
        <v>0</v>
      </c>
      <c r="D51" s="162">
        <v>0</v>
      </c>
      <c r="E51" s="163" t="str">
        <f t="shared" si="0"/>
        <v/>
      </c>
      <c r="F51" s="159" t="str">
        <f t="shared" si="1"/>
        <v>否</v>
      </c>
      <c r="G51" s="141" t="str">
        <f t="shared" si="2"/>
        <v>项</v>
      </c>
    </row>
    <row r="52" ht="36" customHeight="1" spans="1:7">
      <c r="A52" s="160" t="s">
        <v>3048</v>
      </c>
      <c r="B52" s="161" t="s">
        <v>3049</v>
      </c>
      <c r="C52" s="162">
        <v>0</v>
      </c>
      <c r="D52" s="162">
        <v>0</v>
      </c>
      <c r="E52" s="163" t="str">
        <f t="shared" si="0"/>
        <v/>
      </c>
      <c r="F52" s="159" t="str">
        <f t="shared" si="1"/>
        <v>否</v>
      </c>
      <c r="G52" s="141" t="str">
        <f t="shared" si="2"/>
        <v>项</v>
      </c>
    </row>
    <row r="53" ht="36" customHeight="1" spans="1:7">
      <c r="A53" s="160" t="s">
        <v>3050</v>
      </c>
      <c r="B53" s="161" t="s">
        <v>3051</v>
      </c>
      <c r="C53" s="162">
        <v>0</v>
      </c>
      <c r="D53" s="162">
        <v>0</v>
      </c>
      <c r="E53" s="163" t="str">
        <f t="shared" si="0"/>
        <v/>
      </c>
      <c r="F53" s="159" t="str">
        <f t="shared" si="1"/>
        <v>否</v>
      </c>
      <c r="G53" s="141" t="str">
        <f t="shared" si="2"/>
        <v>项</v>
      </c>
    </row>
    <row r="54" ht="36" customHeight="1" spans="1:7">
      <c r="A54" s="160" t="s">
        <v>3052</v>
      </c>
      <c r="B54" s="161" t="s">
        <v>3053</v>
      </c>
      <c r="C54" s="162">
        <v>0</v>
      </c>
      <c r="D54" s="162">
        <v>0</v>
      </c>
      <c r="E54" s="163" t="str">
        <f t="shared" si="0"/>
        <v/>
      </c>
      <c r="F54" s="159" t="str">
        <f t="shared" si="1"/>
        <v>否</v>
      </c>
      <c r="G54" s="141" t="str">
        <f t="shared" si="2"/>
        <v>项</v>
      </c>
    </row>
    <row r="55" ht="36" customHeight="1" spans="1:7">
      <c r="A55" s="160" t="s">
        <v>3054</v>
      </c>
      <c r="B55" s="161" t="s">
        <v>3055</v>
      </c>
      <c r="C55" s="162">
        <v>0</v>
      </c>
      <c r="D55" s="162">
        <v>0</v>
      </c>
      <c r="E55" s="163" t="str">
        <f t="shared" si="0"/>
        <v/>
      </c>
      <c r="F55" s="159" t="str">
        <f t="shared" si="1"/>
        <v>否</v>
      </c>
      <c r="G55" s="141" t="str">
        <f t="shared" si="2"/>
        <v>项</v>
      </c>
    </row>
    <row r="56" ht="36" customHeight="1" spans="1:7">
      <c r="A56" s="160" t="s">
        <v>3056</v>
      </c>
      <c r="B56" s="161" t="s">
        <v>3057</v>
      </c>
      <c r="C56" s="162">
        <v>998</v>
      </c>
      <c r="D56" s="162">
        <v>42554</v>
      </c>
      <c r="E56" s="163">
        <f t="shared" si="0"/>
        <v>41.6392785571142</v>
      </c>
      <c r="F56" s="159" t="str">
        <f t="shared" si="1"/>
        <v>是</v>
      </c>
      <c r="G56" s="141" t="str">
        <f t="shared" si="2"/>
        <v>项</v>
      </c>
    </row>
    <row r="57" ht="36" customHeight="1" spans="1:7">
      <c r="A57" s="160" t="s">
        <v>3058</v>
      </c>
      <c r="B57" s="161" t="s">
        <v>3059</v>
      </c>
      <c r="C57" s="162">
        <f>SUM(C58:C60)</f>
        <v>0</v>
      </c>
      <c r="D57" s="162">
        <f>SUM(D58:D60)</f>
        <v>0</v>
      </c>
      <c r="E57" s="163" t="str">
        <f t="shared" si="0"/>
        <v/>
      </c>
      <c r="F57" s="159" t="str">
        <f t="shared" si="1"/>
        <v>否</v>
      </c>
      <c r="G57" s="141" t="str">
        <f t="shared" si="2"/>
        <v>款</v>
      </c>
    </row>
    <row r="58" ht="36" customHeight="1" spans="1:7">
      <c r="A58" s="160" t="s">
        <v>3060</v>
      </c>
      <c r="B58" s="161" t="s">
        <v>3035</v>
      </c>
      <c r="C58" s="162">
        <v>0</v>
      </c>
      <c r="D58" s="162">
        <v>0</v>
      </c>
      <c r="E58" s="163" t="str">
        <f t="shared" si="0"/>
        <v/>
      </c>
      <c r="F58" s="159" t="str">
        <f t="shared" si="1"/>
        <v>否</v>
      </c>
      <c r="G58" s="141" t="str">
        <f t="shared" si="2"/>
        <v>项</v>
      </c>
    </row>
    <row r="59" ht="36" customHeight="1" spans="1:7">
      <c r="A59" s="160" t="s">
        <v>3061</v>
      </c>
      <c r="B59" s="161" t="s">
        <v>3037</v>
      </c>
      <c r="C59" s="162">
        <v>0</v>
      </c>
      <c r="D59" s="162">
        <v>0</v>
      </c>
      <c r="E59" s="163" t="str">
        <f t="shared" si="0"/>
        <v/>
      </c>
      <c r="F59" s="159" t="str">
        <f t="shared" si="1"/>
        <v>否</v>
      </c>
      <c r="G59" s="141" t="str">
        <f t="shared" si="2"/>
        <v>项</v>
      </c>
    </row>
    <row r="60" ht="36" customHeight="1" spans="1:7">
      <c r="A60" s="160" t="s">
        <v>3062</v>
      </c>
      <c r="B60" s="161" t="s">
        <v>3063</v>
      </c>
      <c r="C60" s="162">
        <v>0</v>
      </c>
      <c r="D60" s="162">
        <v>0</v>
      </c>
      <c r="E60" s="163" t="str">
        <f t="shared" si="0"/>
        <v/>
      </c>
      <c r="F60" s="159" t="str">
        <f t="shared" si="1"/>
        <v>否</v>
      </c>
      <c r="G60" s="141" t="str">
        <f t="shared" si="2"/>
        <v>项</v>
      </c>
    </row>
    <row r="61" ht="36" customHeight="1" spans="1:7">
      <c r="A61" s="160" t="s">
        <v>3064</v>
      </c>
      <c r="B61" s="161" t="s">
        <v>3065</v>
      </c>
      <c r="C61" s="162">
        <v>0</v>
      </c>
      <c r="D61" s="162">
        <v>0</v>
      </c>
      <c r="E61" s="163" t="str">
        <f t="shared" si="0"/>
        <v/>
      </c>
      <c r="F61" s="159" t="str">
        <f t="shared" si="1"/>
        <v>否</v>
      </c>
      <c r="G61" s="141" t="str">
        <f t="shared" si="2"/>
        <v>款</v>
      </c>
    </row>
    <row r="62" ht="36" customHeight="1" spans="1:7">
      <c r="A62" s="160" t="s">
        <v>3066</v>
      </c>
      <c r="B62" s="161" t="s">
        <v>3067</v>
      </c>
      <c r="C62" s="162">
        <f>SUM(C63:C67)</f>
        <v>0</v>
      </c>
      <c r="D62" s="162">
        <f>SUM(D63:D67)</f>
        <v>0</v>
      </c>
      <c r="E62" s="163" t="str">
        <f t="shared" si="0"/>
        <v/>
      </c>
      <c r="F62" s="159" t="str">
        <f t="shared" si="1"/>
        <v>否</v>
      </c>
      <c r="G62" s="141" t="str">
        <f t="shared" si="2"/>
        <v>款</v>
      </c>
    </row>
    <row r="63" ht="36" customHeight="1" spans="1:7">
      <c r="A63" s="160" t="s">
        <v>3068</v>
      </c>
      <c r="B63" s="161" t="s">
        <v>3069</v>
      </c>
      <c r="C63" s="162">
        <v>0</v>
      </c>
      <c r="D63" s="162">
        <v>0</v>
      </c>
      <c r="E63" s="163" t="str">
        <f t="shared" si="0"/>
        <v/>
      </c>
      <c r="F63" s="159" t="str">
        <f t="shared" si="1"/>
        <v>否</v>
      </c>
      <c r="G63" s="141" t="str">
        <f t="shared" si="2"/>
        <v>项</v>
      </c>
    </row>
    <row r="64" ht="36" customHeight="1" spans="1:7">
      <c r="A64" s="160" t="s">
        <v>3070</v>
      </c>
      <c r="B64" s="161" t="s">
        <v>3071</v>
      </c>
      <c r="C64" s="162">
        <v>0</v>
      </c>
      <c r="D64" s="162">
        <v>0</v>
      </c>
      <c r="E64" s="163" t="str">
        <f t="shared" si="0"/>
        <v/>
      </c>
      <c r="F64" s="159" t="str">
        <f t="shared" si="1"/>
        <v>否</v>
      </c>
      <c r="G64" s="141" t="str">
        <f t="shared" si="2"/>
        <v>项</v>
      </c>
    </row>
    <row r="65" ht="36" customHeight="1" spans="1:7">
      <c r="A65" s="160" t="s">
        <v>3072</v>
      </c>
      <c r="B65" s="161" t="s">
        <v>3073</v>
      </c>
      <c r="C65" s="162">
        <v>0</v>
      </c>
      <c r="D65" s="162">
        <v>0</v>
      </c>
      <c r="E65" s="163" t="str">
        <f t="shared" si="0"/>
        <v/>
      </c>
      <c r="F65" s="159" t="str">
        <f t="shared" si="1"/>
        <v>否</v>
      </c>
      <c r="G65" s="141" t="str">
        <f t="shared" si="2"/>
        <v>项</v>
      </c>
    </row>
    <row r="66" ht="36" customHeight="1" spans="1:7">
      <c r="A66" s="160" t="s">
        <v>3074</v>
      </c>
      <c r="B66" s="161" t="s">
        <v>3075</v>
      </c>
      <c r="C66" s="162">
        <v>0</v>
      </c>
      <c r="D66" s="162">
        <v>0</v>
      </c>
      <c r="E66" s="163" t="str">
        <f t="shared" si="0"/>
        <v/>
      </c>
      <c r="F66" s="159" t="str">
        <f t="shared" si="1"/>
        <v>否</v>
      </c>
      <c r="G66" s="141" t="str">
        <f t="shared" si="2"/>
        <v>项</v>
      </c>
    </row>
    <row r="67" ht="36" customHeight="1" spans="1:7">
      <c r="A67" s="160" t="s">
        <v>3076</v>
      </c>
      <c r="B67" s="161" t="s">
        <v>3077</v>
      </c>
      <c r="C67" s="162">
        <v>0</v>
      </c>
      <c r="D67" s="162">
        <v>0</v>
      </c>
      <c r="E67" s="163" t="str">
        <f t="shared" si="0"/>
        <v/>
      </c>
      <c r="F67" s="159" t="str">
        <f t="shared" si="1"/>
        <v>否</v>
      </c>
      <c r="G67" s="141" t="str">
        <f t="shared" si="2"/>
        <v>项</v>
      </c>
    </row>
    <row r="68" ht="36" customHeight="1" spans="1:7">
      <c r="A68" s="160" t="s">
        <v>3078</v>
      </c>
      <c r="B68" s="161" t="s">
        <v>3079</v>
      </c>
      <c r="C68" s="162">
        <f>SUM(C69:C71)</f>
        <v>0</v>
      </c>
      <c r="D68" s="162">
        <f>SUM(D69:D71)</f>
        <v>150</v>
      </c>
      <c r="E68" s="163" t="str">
        <f t="shared" ref="E68:E131" si="3">IF(C68&lt;&gt;0,D68/C68-1,"")</f>
        <v/>
      </c>
      <c r="F68" s="159" t="str">
        <f t="shared" si="1"/>
        <v>是</v>
      </c>
      <c r="G68" s="141" t="str">
        <f t="shared" si="2"/>
        <v>款</v>
      </c>
    </row>
    <row r="69" ht="36" customHeight="1" spans="1:7">
      <c r="A69" s="160" t="s">
        <v>3080</v>
      </c>
      <c r="B69" s="161" t="s">
        <v>3081</v>
      </c>
      <c r="C69" s="162">
        <v>0</v>
      </c>
      <c r="D69" s="162">
        <v>0</v>
      </c>
      <c r="E69" s="163" t="str">
        <f t="shared" si="3"/>
        <v/>
      </c>
      <c r="F69" s="159" t="str">
        <f t="shared" ref="F69:F132" si="4">IF(LEN(A69)=3,"是",IF(B69&lt;&gt;"",IF(SUM(C69:D69)&lt;&gt;0,"是","否"),"是"))</f>
        <v>否</v>
      </c>
      <c r="G69" s="141" t="str">
        <f t="shared" ref="G69:G132" si="5">IF(LEN(A69)=3,"类",IF(LEN(A69)=5,"款","项"))</f>
        <v>项</v>
      </c>
    </row>
    <row r="70" ht="36" customHeight="1" spans="1:7">
      <c r="A70" s="160" t="s">
        <v>3082</v>
      </c>
      <c r="B70" s="161" t="s">
        <v>3083</v>
      </c>
      <c r="C70" s="162">
        <v>0</v>
      </c>
      <c r="D70" s="162">
        <v>0</v>
      </c>
      <c r="E70" s="163" t="str">
        <f t="shared" si="3"/>
        <v/>
      </c>
      <c r="F70" s="159" t="str">
        <f t="shared" si="4"/>
        <v>否</v>
      </c>
      <c r="G70" s="141" t="str">
        <f t="shared" si="5"/>
        <v>项</v>
      </c>
    </row>
    <row r="71" ht="36" customHeight="1" spans="1:7">
      <c r="A71" s="160" t="s">
        <v>3084</v>
      </c>
      <c r="B71" s="161" t="s">
        <v>3085</v>
      </c>
      <c r="C71" s="162">
        <v>0</v>
      </c>
      <c r="D71" s="162">
        <v>150</v>
      </c>
      <c r="E71" s="163" t="str">
        <f t="shared" si="3"/>
        <v/>
      </c>
      <c r="F71" s="159" t="str">
        <f t="shared" si="4"/>
        <v>是</v>
      </c>
      <c r="G71" s="141" t="str">
        <f t="shared" si="5"/>
        <v>项</v>
      </c>
    </row>
    <row r="72" ht="36" customHeight="1" spans="1:7">
      <c r="A72" s="160" t="s">
        <v>3086</v>
      </c>
      <c r="B72" s="161" t="s">
        <v>3087</v>
      </c>
      <c r="C72" s="162">
        <f>SUM(C73:C75)</f>
        <v>0</v>
      </c>
      <c r="D72" s="162">
        <f>SUM(D73:D75)</f>
        <v>0</v>
      </c>
      <c r="E72" s="163" t="str">
        <f t="shared" si="3"/>
        <v/>
      </c>
      <c r="F72" s="159" t="str">
        <f t="shared" si="4"/>
        <v>否</v>
      </c>
      <c r="G72" s="141" t="str">
        <f t="shared" si="5"/>
        <v>款</v>
      </c>
    </row>
    <row r="73" ht="36" customHeight="1" spans="1:7">
      <c r="A73" s="160" t="s">
        <v>3088</v>
      </c>
      <c r="B73" s="161" t="s">
        <v>3035</v>
      </c>
      <c r="C73" s="162">
        <v>0</v>
      </c>
      <c r="D73" s="162">
        <v>0</v>
      </c>
      <c r="E73" s="163" t="str">
        <f t="shared" si="3"/>
        <v/>
      </c>
      <c r="F73" s="159" t="str">
        <f t="shared" si="4"/>
        <v>否</v>
      </c>
      <c r="G73" s="141" t="str">
        <f t="shared" si="5"/>
        <v>项</v>
      </c>
    </row>
    <row r="74" ht="36" customHeight="1" spans="1:7">
      <c r="A74" s="160" t="s">
        <v>3089</v>
      </c>
      <c r="B74" s="161" t="s">
        <v>3037</v>
      </c>
      <c r="C74" s="162">
        <v>0</v>
      </c>
      <c r="D74" s="162">
        <v>0</v>
      </c>
      <c r="E74" s="163" t="str">
        <f t="shared" si="3"/>
        <v/>
      </c>
      <c r="F74" s="159" t="str">
        <f t="shared" si="4"/>
        <v>否</v>
      </c>
      <c r="G74" s="141" t="str">
        <f t="shared" si="5"/>
        <v>项</v>
      </c>
    </row>
    <row r="75" ht="36" customHeight="1" spans="1:7">
      <c r="A75" s="160" t="s">
        <v>3090</v>
      </c>
      <c r="B75" s="161" t="s">
        <v>3091</v>
      </c>
      <c r="C75" s="162">
        <v>0</v>
      </c>
      <c r="D75" s="162">
        <v>0</v>
      </c>
      <c r="E75" s="163" t="str">
        <f t="shared" si="3"/>
        <v/>
      </c>
      <c r="F75" s="159" t="str">
        <f t="shared" si="4"/>
        <v>否</v>
      </c>
      <c r="G75" s="141" t="str">
        <f t="shared" si="5"/>
        <v>项</v>
      </c>
    </row>
    <row r="76" ht="36" customHeight="1" spans="1:7">
      <c r="A76" s="160" t="s">
        <v>3092</v>
      </c>
      <c r="B76" s="161" t="s">
        <v>3093</v>
      </c>
      <c r="C76" s="162">
        <f>SUM(C77:C79)</f>
        <v>0</v>
      </c>
      <c r="D76" s="162">
        <f>SUM(D77:D79)</f>
        <v>0</v>
      </c>
      <c r="E76" s="163" t="str">
        <f t="shared" si="3"/>
        <v/>
      </c>
      <c r="F76" s="159" t="str">
        <f t="shared" si="4"/>
        <v>否</v>
      </c>
      <c r="G76" s="141" t="str">
        <f t="shared" si="5"/>
        <v>款</v>
      </c>
    </row>
    <row r="77" ht="36" customHeight="1" spans="1:7">
      <c r="A77" s="160" t="s">
        <v>3094</v>
      </c>
      <c r="B77" s="161" t="s">
        <v>3035</v>
      </c>
      <c r="C77" s="162">
        <v>0</v>
      </c>
      <c r="D77" s="162">
        <v>0</v>
      </c>
      <c r="E77" s="163" t="str">
        <f t="shared" si="3"/>
        <v/>
      </c>
      <c r="F77" s="159" t="str">
        <f t="shared" si="4"/>
        <v>否</v>
      </c>
      <c r="G77" s="141" t="str">
        <f t="shared" si="5"/>
        <v>项</v>
      </c>
    </row>
    <row r="78" ht="36" customHeight="1" spans="1:7">
      <c r="A78" s="160" t="s">
        <v>3095</v>
      </c>
      <c r="B78" s="161" t="s">
        <v>3037</v>
      </c>
      <c r="C78" s="162">
        <v>0</v>
      </c>
      <c r="D78" s="162">
        <v>0</v>
      </c>
      <c r="E78" s="163" t="str">
        <f t="shared" si="3"/>
        <v/>
      </c>
      <c r="F78" s="159" t="str">
        <f t="shared" si="4"/>
        <v>否</v>
      </c>
      <c r="G78" s="141" t="str">
        <f t="shared" si="5"/>
        <v>项</v>
      </c>
    </row>
    <row r="79" s="139" customFormat="1" ht="36" customHeight="1" spans="1:7">
      <c r="A79" s="160" t="s">
        <v>3096</v>
      </c>
      <c r="B79" s="161" t="s">
        <v>3097</v>
      </c>
      <c r="C79" s="162">
        <v>0</v>
      </c>
      <c r="D79" s="162">
        <v>0</v>
      </c>
      <c r="E79" s="163" t="str">
        <f t="shared" si="3"/>
        <v/>
      </c>
      <c r="F79" s="159" t="str">
        <f t="shared" si="4"/>
        <v>否</v>
      </c>
      <c r="G79" s="141" t="str">
        <f t="shared" si="5"/>
        <v>项</v>
      </c>
    </row>
    <row r="80" s="139" customFormat="1" ht="36" customHeight="1" spans="1:7">
      <c r="A80" s="160" t="s">
        <v>3098</v>
      </c>
      <c r="B80" s="161" t="s">
        <v>3099</v>
      </c>
      <c r="C80" s="162">
        <f>SUM(C81:C85)</f>
        <v>0</v>
      </c>
      <c r="D80" s="162">
        <f>SUM(D81:D85)</f>
        <v>0</v>
      </c>
      <c r="E80" s="163" t="str">
        <f t="shared" si="3"/>
        <v/>
      </c>
      <c r="F80" s="159" t="str">
        <f t="shared" si="4"/>
        <v>否</v>
      </c>
      <c r="G80" s="141" t="str">
        <f t="shared" si="5"/>
        <v>款</v>
      </c>
    </row>
    <row r="81" s="139" customFormat="1" ht="36" customHeight="1" spans="1:7">
      <c r="A81" s="160" t="s">
        <v>3100</v>
      </c>
      <c r="B81" s="161" t="s">
        <v>3069</v>
      </c>
      <c r="C81" s="162">
        <v>0</v>
      </c>
      <c r="D81" s="162">
        <v>0</v>
      </c>
      <c r="E81" s="163" t="str">
        <f t="shared" si="3"/>
        <v/>
      </c>
      <c r="F81" s="159" t="str">
        <f t="shared" si="4"/>
        <v>否</v>
      </c>
      <c r="G81" s="141" t="str">
        <f t="shared" si="5"/>
        <v>项</v>
      </c>
    </row>
    <row r="82" s="139" customFormat="1" ht="36" customHeight="1" spans="1:7">
      <c r="A82" s="160" t="s">
        <v>3101</v>
      </c>
      <c r="B82" s="161" t="s">
        <v>3071</v>
      </c>
      <c r="C82" s="162">
        <v>0</v>
      </c>
      <c r="D82" s="162">
        <v>0</v>
      </c>
      <c r="E82" s="163" t="str">
        <f t="shared" si="3"/>
        <v/>
      </c>
      <c r="F82" s="159" t="str">
        <f t="shared" si="4"/>
        <v>否</v>
      </c>
      <c r="G82" s="141" t="str">
        <f t="shared" si="5"/>
        <v>项</v>
      </c>
    </row>
    <row r="83" s="139" customFormat="1" ht="36" customHeight="1" spans="1:7">
      <c r="A83" s="160" t="s">
        <v>3102</v>
      </c>
      <c r="B83" s="161" t="s">
        <v>3073</v>
      </c>
      <c r="C83" s="162">
        <v>0</v>
      </c>
      <c r="D83" s="162">
        <v>0</v>
      </c>
      <c r="E83" s="163" t="str">
        <f t="shared" si="3"/>
        <v/>
      </c>
      <c r="F83" s="159" t="str">
        <f t="shared" si="4"/>
        <v>否</v>
      </c>
      <c r="G83" s="141" t="str">
        <f t="shared" si="5"/>
        <v>项</v>
      </c>
    </row>
    <row r="84" s="139" customFormat="1" ht="36" customHeight="1" spans="1:7">
      <c r="A84" s="160" t="s">
        <v>3103</v>
      </c>
      <c r="B84" s="161" t="s">
        <v>3075</v>
      </c>
      <c r="C84" s="162">
        <v>0</v>
      </c>
      <c r="D84" s="162">
        <v>0</v>
      </c>
      <c r="E84" s="163" t="str">
        <f t="shared" si="3"/>
        <v/>
      </c>
      <c r="F84" s="159" t="str">
        <f t="shared" si="4"/>
        <v>否</v>
      </c>
      <c r="G84" s="141" t="str">
        <f t="shared" si="5"/>
        <v>项</v>
      </c>
    </row>
    <row r="85" s="139" customFormat="1" ht="36" customHeight="1" spans="1:7">
      <c r="A85" s="160" t="s">
        <v>3104</v>
      </c>
      <c r="B85" s="161" t="s">
        <v>3105</v>
      </c>
      <c r="C85" s="162">
        <v>0</v>
      </c>
      <c r="D85" s="162">
        <v>0</v>
      </c>
      <c r="E85" s="163" t="str">
        <f t="shared" si="3"/>
        <v/>
      </c>
      <c r="F85" s="159" t="str">
        <f t="shared" si="4"/>
        <v>否</v>
      </c>
      <c r="G85" s="141" t="str">
        <f t="shared" si="5"/>
        <v>项</v>
      </c>
    </row>
    <row r="86" s="139" customFormat="1" ht="36" customHeight="1" spans="1:7">
      <c r="A86" s="160" t="s">
        <v>3106</v>
      </c>
      <c r="B86" s="161" t="s">
        <v>3107</v>
      </c>
      <c r="C86" s="162">
        <f>SUM(C87:C88)</f>
        <v>0</v>
      </c>
      <c r="D86" s="162">
        <f>SUM(D87:D88)</f>
        <v>0</v>
      </c>
      <c r="E86" s="163" t="str">
        <f t="shared" si="3"/>
        <v/>
      </c>
      <c r="F86" s="159" t="str">
        <f t="shared" si="4"/>
        <v>否</v>
      </c>
      <c r="G86" s="141" t="str">
        <f t="shared" si="5"/>
        <v>款</v>
      </c>
    </row>
    <row r="87" s="139" customFormat="1" ht="36" customHeight="1" spans="1:7">
      <c r="A87" s="160" t="s">
        <v>3108</v>
      </c>
      <c r="B87" s="161" t="s">
        <v>3081</v>
      </c>
      <c r="C87" s="162">
        <v>0</v>
      </c>
      <c r="D87" s="162">
        <v>0</v>
      </c>
      <c r="E87" s="163" t="str">
        <f t="shared" si="3"/>
        <v/>
      </c>
      <c r="F87" s="159" t="str">
        <f t="shared" si="4"/>
        <v>否</v>
      </c>
      <c r="G87" s="141" t="str">
        <f t="shared" si="5"/>
        <v>项</v>
      </c>
    </row>
    <row r="88" s="139" customFormat="1" ht="36" customHeight="1" spans="1:7">
      <c r="A88" s="160" t="s">
        <v>3109</v>
      </c>
      <c r="B88" s="161" t="s">
        <v>3110</v>
      </c>
      <c r="C88" s="162">
        <v>0</v>
      </c>
      <c r="D88" s="162">
        <v>0</v>
      </c>
      <c r="E88" s="163" t="str">
        <f t="shared" si="3"/>
        <v/>
      </c>
      <c r="F88" s="159" t="str">
        <f t="shared" si="4"/>
        <v>否</v>
      </c>
      <c r="G88" s="141" t="str">
        <f t="shared" si="5"/>
        <v>项</v>
      </c>
    </row>
    <row r="89" s="139" customFormat="1" ht="36" customHeight="1" spans="1:7">
      <c r="A89" s="160" t="s">
        <v>3111</v>
      </c>
      <c r="B89" s="161" t="s">
        <v>3112</v>
      </c>
      <c r="C89" s="162">
        <f>SUM(C90:C97)</f>
        <v>0</v>
      </c>
      <c r="D89" s="162">
        <f>SUM(D90:D97)</f>
        <v>0</v>
      </c>
      <c r="E89" s="163" t="str">
        <f t="shared" si="3"/>
        <v/>
      </c>
      <c r="F89" s="159" t="str">
        <f t="shared" si="4"/>
        <v>否</v>
      </c>
      <c r="G89" s="141" t="str">
        <f t="shared" si="5"/>
        <v>款</v>
      </c>
    </row>
    <row r="90" s="139" customFormat="1" ht="36" customHeight="1" spans="1:7">
      <c r="A90" s="160" t="s">
        <v>3113</v>
      </c>
      <c r="B90" s="161" t="s">
        <v>3035</v>
      </c>
      <c r="C90" s="162">
        <v>0</v>
      </c>
      <c r="D90" s="162">
        <v>0</v>
      </c>
      <c r="E90" s="163" t="str">
        <f t="shared" si="3"/>
        <v/>
      </c>
      <c r="F90" s="159" t="str">
        <f t="shared" si="4"/>
        <v>否</v>
      </c>
      <c r="G90" s="141" t="str">
        <f t="shared" si="5"/>
        <v>项</v>
      </c>
    </row>
    <row r="91" s="139" customFormat="1" ht="36" customHeight="1" spans="1:7">
      <c r="A91" s="160" t="s">
        <v>3114</v>
      </c>
      <c r="B91" s="161" t="s">
        <v>3037</v>
      </c>
      <c r="C91" s="162">
        <v>0</v>
      </c>
      <c r="D91" s="162">
        <v>0</v>
      </c>
      <c r="E91" s="163" t="str">
        <f t="shared" si="3"/>
        <v/>
      </c>
      <c r="F91" s="159" t="str">
        <f t="shared" si="4"/>
        <v>否</v>
      </c>
      <c r="G91" s="141" t="str">
        <f t="shared" si="5"/>
        <v>项</v>
      </c>
    </row>
    <row r="92" s="139" customFormat="1" ht="36" customHeight="1" spans="1:7">
      <c r="A92" s="160" t="s">
        <v>3115</v>
      </c>
      <c r="B92" s="161" t="s">
        <v>3039</v>
      </c>
      <c r="C92" s="162">
        <v>0</v>
      </c>
      <c r="D92" s="162">
        <v>0</v>
      </c>
      <c r="E92" s="163" t="str">
        <f t="shared" si="3"/>
        <v/>
      </c>
      <c r="F92" s="159" t="str">
        <f t="shared" si="4"/>
        <v>否</v>
      </c>
      <c r="G92" s="141" t="str">
        <f t="shared" si="5"/>
        <v>项</v>
      </c>
    </row>
    <row r="93" s="139" customFormat="1" ht="36" customHeight="1" spans="1:7">
      <c r="A93" s="160" t="s">
        <v>3116</v>
      </c>
      <c r="B93" s="161" t="s">
        <v>3041</v>
      </c>
      <c r="C93" s="162">
        <v>0</v>
      </c>
      <c r="D93" s="162">
        <v>0</v>
      </c>
      <c r="E93" s="163" t="str">
        <f t="shared" si="3"/>
        <v/>
      </c>
      <c r="F93" s="159" t="str">
        <f t="shared" si="4"/>
        <v>否</v>
      </c>
      <c r="G93" s="141" t="str">
        <f t="shared" si="5"/>
        <v>项</v>
      </c>
    </row>
    <row r="94" ht="36" customHeight="1" spans="1:7">
      <c r="A94" s="160" t="s">
        <v>3117</v>
      </c>
      <c r="B94" s="161" t="s">
        <v>3047</v>
      </c>
      <c r="C94" s="162">
        <v>0</v>
      </c>
      <c r="D94" s="162">
        <v>0</v>
      </c>
      <c r="E94" s="163" t="str">
        <f t="shared" si="3"/>
        <v/>
      </c>
      <c r="F94" s="159" t="str">
        <f t="shared" si="4"/>
        <v>否</v>
      </c>
      <c r="G94" s="141" t="str">
        <f t="shared" si="5"/>
        <v>项</v>
      </c>
    </row>
    <row r="95" ht="36" customHeight="1" spans="1:7">
      <c r="A95" s="160" t="s">
        <v>3118</v>
      </c>
      <c r="B95" s="161" t="s">
        <v>3051</v>
      </c>
      <c r="C95" s="162">
        <v>0</v>
      </c>
      <c r="D95" s="162">
        <v>0</v>
      </c>
      <c r="E95" s="163" t="str">
        <f t="shared" si="3"/>
        <v/>
      </c>
      <c r="F95" s="159" t="str">
        <f t="shared" si="4"/>
        <v>否</v>
      </c>
      <c r="G95" s="141" t="str">
        <f t="shared" si="5"/>
        <v>项</v>
      </c>
    </row>
    <row r="96" ht="36" customHeight="1" spans="1:7">
      <c r="A96" s="160" t="s">
        <v>3119</v>
      </c>
      <c r="B96" s="161" t="s">
        <v>3053</v>
      </c>
      <c r="C96" s="162">
        <v>0</v>
      </c>
      <c r="D96" s="162">
        <v>0</v>
      </c>
      <c r="E96" s="163" t="str">
        <f t="shared" si="3"/>
        <v/>
      </c>
      <c r="F96" s="159" t="str">
        <f t="shared" si="4"/>
        <v>否</v>
      </c>
      <c r="G96" s="141" t="str">
        <f t="shared" si="5"/>
        <v>项</v>
      </c>
    </row>
    <row r="97" s="139" customFormat="1" ht="36" customHeight="1" spans="1:7">
      <c r="A97" s="160" t="s">
        <v>3120</v>
      </c>
      <c r="B97" s="161" t="s">
        <v>3121</v>
      </c>
      <c r="C97" s="162">
        <v>0</v>
      </c>
      <c r="D97" s="162">
        <v>0</v>
      </c>
      <c r="E97" s="163" t="str">
        <f t="shared" si="3"/>
        <v/>
      </c>
      <c r="F97" s="159" t="str">
        <f t="shared" si="4"/>
        <v>否</v>
      </c>
      <c r="G97" s="141" t="str">
        <f t="shared" si="5"/>
        <v>项</v>
      </c>
    </row>
    <row r="98" s="139" customFormat="1" ht="36" customHeight="1" spans="1:7">
      <c r="A98" s="155" t="s">
        <v>139</v>
      </c>
      <c r="B98" s="156" t="s">
        <v>1334</v>
      </c>
      <c r="C98" s="157">
        <f>SUM(C99,C104,C109,C114,C117)</f>
        <v>657</v>
      </c>
      <c r="D98" s="157">
        <f>SUM(D99,D104,D109,D114,D117)</f>
        <v>200</v>
      </c>
      <c r="E98" s="158">
        <f t="shared" si="3"/>
        <v>-0.69558599695586</v>
      </c>
      <c r="F98" s="159" t="str">
        <f t="shared" si="4"/>
        <v>是</v>
      </c>
      <c r="G98" s="141" t="str">
        <f t="shared" si="5"/>
        <v>类</v>
      </c>
    </row>
    <row r="99" ht="36" customHeight="1" spans="1:7">
      <c r="A99" s="160" t="s">
        <v>3122</v>
      </c>
      <c r="B99" s="161" t="s">
        <v>3123</v>
      </c>
      <c r="C99" s="162">
        <f>SUM(C100:C103)</f>
        <v>657</v>
      </c>
      <c r="D99" s="162">
        <f>SUM(D100:D103)</f>
        <v>200</v>
      </c>
      <c r="E99" s="163">
        <f t="shared" si="3"/>
        <v>-0.69558599695586</v>
      </c>
      <c r="F99" s="159" t="str">
        <f t="shared" si="4"/>
        <v>是</v>
      </c>
      <c r="G99" s="141" t="str">
        <f t="shared" si="5"/>
        <v>款</v>
      </c>
    </row>
    <row r="100" s="139" customFormat="1" ht="36" customHeight="1" spans="1:7">
      <c r="A100" s="160" t="s">
        <v>3124</v>
      </c>
      <c r="B100" s="161" t="s">
        <v>3007</v>
      </c>
      <c r="C100" s="162">
        <v>397</v>
      </c>
      <c r="D100" s="162">
        <v>52</v>
      </c>
      <c r="E100" s="163">
        <f t="shared" si="3"/>
        <v>-0.869017632241814</v>
      </c>
      <c r="F100" s="159" t="str">
        <f t="shared" si="4"/>
        <v>是</v>
      </c>
      <c r="G100" s="141" t="str">
        <f t="shared" si="5"/>
        <v>项</v>
      </c>
    </row>
    <row r="101" s="139" customFormat="1" ht="36" customHeight="1" spans="1:7">
      <c r="A101" s="160" t="s">
        <v>3125</v>
      </c>
      <c r="B101" s="161" t="s">
        <v>3126</v>
      </c>
      <c r="C101" s="162">
        <v>0</v>
      </c>
      <c r="D101" s="162">
        <v>0</v>
      </c>
      <c r="E101" s="163" t="str">
        <f t="shared" si="3"/>
        <v/>
      </c>
      <c r="F101" s="159" t="str">
        <f t="shared" si="4"/>
        <v>否</v>
      </c>
      <c r="G101" s="141" t="str">
        <f t="shared" si="5"/>
        <v>项</v>
      </c>
    </row>
    <row r="102" s="139" customFormat="1" ht="36" customHeight="1" spans="1:7">
      <c r="A102" s="160" t="s">
        <v>3127</v>
      </c>
      <c r="B102" s="161" t="s">
        <v>3128</v>
      </c>
      <c r="C102" s="162">
        <v>0</v>
      </c>
      <c r="D102" s="162">
        <v>0</v>
      </c>
      <c r="E102" s="163" t="str">
        <f t="shared" si="3"/>
        <v/>
      </c>
      <c r="F102" s="159" t="str">
        <f t="shared" si="4"/>
        <v>否</v>
      </c>
      <c r="G102" s="141" t="str">
        <f t="shared" si="5"/>
        <v>项</v>
      </c>
    </row>
    <row r="103" s="139" customFormat="1" ht="36" customHeight="1" spans="1:7">
      <c r="A103" s="160" t="s">
        <v>3129</v>
      </c>
      <c r="B103" s="161" t="s">
        <v>3130</v>
      </c>
      <c r="C103" s="162">
        <v>260</v>
      </c>
      <c r="D103" s="162">
        <v>148</v>
      </c>
      <c r="E103" s="163">
        <f t="shared" si="3"/>
        <v>-0.430769230769231</v>
      </c>
      <c r="F103" s="159" t="str">
        <f t="shared" si="4"/>
        <v>是</v>
      </c>
      <c r="G103" s="141" t="str">
        <f t="shared" si="5"/>
        <v>项</v>
      </c>
    </row>
    <row r="104" s="139" customFormat="1" ht="36" customHeight="1" spans="1:7">
      <c r="A104" s="160" t="s">
        <v>3131</v>
      </c>
      <c r="B104" s="161" t="s">
        <v>3132</v>
      </c>
      <c r="C104" s="162">
        <f>SUM(C105:C108)</f>
        <v>0</v>
      </c>
      <c r="D104" s="162">
        <f>SUM(D105:D108)</f>
        <v>0</v>
      </c>
      <c r="E104" s="163" t="str">
        <f t="shared" si="3"/>
        <v/>
      </c>
      <c r="F104" s="159" t="str">
        <f t="shared" si="4"/>
        <v>否</v>
      </c>
      <c r="G104" s="141" t="str">
        <f t="shared" si="5"/>
        <v>款</v>
      </c>
    </row>
    <row r="105" ht="36" customHeight="1" spans="1:7">
      <c r="A105" s="160" t="s">
        <v>3133</v>
      </c>
      <c r="B105" s="161" t="s">
        <v>3007</v>
      </c>
      <c r="C105" s="162">
        <v>0</v>
      </c>
      <c r="D105" s="162">
        <v>0</v>
      </c>
      <c r="E105" s="163" t="str">
        <f t="shared" si="3"/>
        <v/>
      </c>
      <c r="F105" s="159" t="str">
        <f t="shared" si="4"/>
        <v>否</v>
      </c>
      <c r="G105" s="141" t="str">
        <f t="shared" si="5"/>
        <v>项</v>
      </c>
    </row>
    <row r="106" s="139" customFormat="1" ht="36" customHeight="1" spans="1:7">
      <c r="A106" s="160" t="s">
        <v>3134</v>
      </c>
      <c r="B106" s="161" t="s">
        <v>3126</v>
      </c>
      <c r="C106" s="162">
        <v>0</v>
      </c>
      <c r="D106" s="162">
        <v>0</v>
      </c>
      <c r="E106" s="163" t="str">
        <f t="shared" si="3"/>
        <v/>
      </c>
      <c r="F106" s="159" t="str">
        <f t="shared" si="4"/>
        <v>否</v>
      </c>
      <c r="G106" s="141" t="str">
        <f t="shared" si="5"/>
        <v>项</v>
      </c>
    </row>
    <row r="107" s="139" customFormat="1" ht="36" customHeight="1" spans="1:7">
      <c r="A107" s="160" t="s">
        <v>3135</v>
      </c>
      <c r="B107" s="161" t="s">
        <v>3136</v>
      </c>
      <c r="C107" s="162">
        <v>0</v>
      </c>
      <c r="D107" s="162">
        <v>0</v>
      </c>
      <c r="E107" s="163" t="str">
        <f t="shared" si="3"/>
        <v/>
      </c>
      <c r="F107" s="159" t="str">
        <f t="shared" si="4"/>
        <v>否</v>
      </c>
      <c r="G107" s="141" t="str">
        <f t="shared" si="5"/>
        <v>项</v>
      </c>
    </row>
    <row r="108" s="139" customFormat="1" ht="36" customHeight="1" spans="1:7">
      <c r="A108" s="160" t="s">
        <v>3137</v>
      </c>
      <c r="B108" s="161" t="s">
        <v>3138</v>
      </c>
      <c r="C108" s="162">
        <v>0</v>
      </c>
      <c r="D108" s="162">
        <v>0</v>
      </c>
      <c r="E108" s="163" t="str">
        <f t="shared" si="3"/>
        <v/>
      </c>
      <c r="F108" s="159" t="str">
        <f t="shared" si="4"/>
        <v>否</v>
      </c>
      <c r="G108" s="141" t="str">
        <f t="shared" si="5"/>
        <v>项</v>
      </c>
    </row>
    <row r="109" ht="36" customHeight="1" spans="1:7">
      <c r="A109" s="160" t="s">
        <v>3139</v>
      </c>
      <c r="B109" s="161" t="s">
        <v>3140</v>
      </c>
      <c r="C109" s="162">
        <f>SUM(C110:C113)</f>
        <v>0</v>
      </c>
      <c r="D109" s="162">
        <f>SUM(D110:D113)</f>
        <v>0</v>
      </c>
      <c r="E109" s="163" t="str">
        <f t="shared" si="3"/>
        <v/>
      </c>
      <c r="F109" s="159" t="str">
        <f t="shared" si="4"/>
        <v>否</v>
      </c>
      <c r="G109" s="141" t="str">
        <f t="shared" si="5"/>
        <v>款</v>
      </c>
    </row>
    <row r="110" s="139" customFormat="1" ht="36" customHeight="1" spans="1:7">
      <c r="A110" s="160" t="s">
        <v>3141</v>
      </c>
      <c r="B110" s="161" t="s">
        <v>3142</v>
      </c>
      <c r="C110" s="162">
        <v>0</v>
      </c>
      <c r="D110" s="162">
        <v>0</v>
      </c>
      <c r="E110" s="163" t="str">
        <f t="shared" si="3"/>
        <v/>
      </c>
      <c r="F110" s="159" t="str">
        <f t="shared" si="4"/>
        <v>否</v>
      </c>
      <c r="G110" s="141" t="str">
        <f t="shared" si="5"/>
        <v>项</v>
      </c>
    </row>
    <row r="111" s="139" customFormat="1" ht="36" customHeight="1" spans="1:7">
      <c r="A111" s="160" t="s">
        <v>3143</v>
      </c>
      <c r="B111" s="161" t="s">
        <v>3144</v>
      </c>
      <c r="C111" s="162">
        <v>0</v>
      </c>
      <c r="D111" s="162">
        <v>0</v>
      </c>
      <c r="E111" s="163" t="str">
        <f t="shared" si="3"/>
        <v/>
      </c>
      <c r="F111" s="159" t="str">
        <f t="shared" si="4"/>
        <v>否</v>
      </c>
      <c r="G111" s="141" t="str">
        <f t="shared" si="5"/>
        <v>项</v>
      </c>
    </row>
    <row r="112" s="139" customFormat="1" ht="36" customHeight="1" spans="1:7">
      <c r="A112" s="160" t="s">
        <v>3145</v>
      </c>
      <c r="B112" s="161" t="s">
        <v>3146</v>
      </c>
      <c r="C112" s="162">
        <v>0</v>
      </c>
      <c r="D112" s="162">
        <v>0</v>
      </c>
      <c r="E112" s="163" t="str">
        <f t="shared" si="3"/>
        <v/>
      </c>
      <c r="F112" s="159" t="str">
        <f t="shared" si="4"/>
        <v>否</v>
      </c>
      <c r="G112" s="141" t="str">
        <f t="shared" si="5"/>
        <v>项</v>
      </c>
    </row>
    <row r="113" ht="36" customHeight="1" spans="1:7">
      <c r="A113" s="160" t="s">
        <v>3147</v>
      </c>
      <c r="B113" s="161" t="s">
        <v>3148</v>
      </c>
      <c r="C113" s="162">
        <v>0</v>
      </c>
      <c r="D113" s="162">
        <v>0</v>
      </c>
      <c r="E113" s="163" t="str">
        <f t="shared" si="3"/>
        <v/>
      </c>
      <c r="F113" s="159" t="str">
        <f t="shared" si="4"/>
        <v>否</v>
      </c>
      <c r="G113" s="141" t="str">
        <f t="shared" si="5"/>
        <v>项</v>
      </c>
    </row>
    <row r="114" s="139" customFormat="1" ht="36" customHeight="1" spans="1:7">
      <c r="A114" s="164">
        <v>21370</v>
      </c>
      <c r="B114" s="161" t="s">
        <v>3149</v>
      </c>
      <c r="C114" s="162">
        <f>SUM(C115:C116)</f>
        <v>0</v>
      </c>
      <c r="D114" s="162">
        <f>SUM(D115:D116)</f>
        <v>0</v>
      </c>
      <c r="E114" s="163" t="str">
        <f t="shared" si="3"/>
        <v/>
      </c>
      <c r="F114" s="159" t="str">
        <f t="shared" si="4"/>
        <v>否</v>
      </c>
      <c r="G114" s="141" t="str">
        <f t="shared" si="5"/>
        <v>款</v>
      </c>
    </row>
    <row r="115" s="139" customFormat="1" ht="36" customHeight="1" spans="1:7">
      <c r="A115" s="164">
        <v>2137001</v>
      </c>
      <c r="B115" s="161" t="s">
        <v>3007</v>
      </c>
      <c r="C115" s="162">
        <v>0</v>
      </c>
      <c r="D115" s="162">
        <v>0</v>
      </c>
      <c r="E115" s="163" t="str">
        <f t="shared" si="3"/>
        <v/>
      </c>
      <c r="F115" s="159" t="str">
        <f t="shared" si="4"/>
        <v>否</v>
      </c>
      <c r="G115" s="141" t="str">
        <f t="shared" si="5"/>
        <v>项</v>
      </c>
    </row>
    <row r="116" ht="36" customHeight="1" spans="1:7">
      <c r="A116" s="164">
        <v>2137099</v>
      </c>
      <c r="B116" s="161" t="s">
        <v>3150</v>
      </c>
      <c r="C116" s="162">
        <v>0</v>
      </c>
      <c r="D116" s="162">
        <v>0</v>
      </c>
      <c r="E116" s="163" t="str">
        <f t="shared" si="3"/>
        <v/>
      </c>
      <c r="F116" s="159" t="str">
        <f t="shared" si="4"/>
        <v>否</v>
      </c>
      <c r="G116" s="141" t="str">
        <f t="shared" si="5"/>
        <v>项</v>
      </c>
    </row>
    <row r="117" s="139" customFormat="1" ht="36" customHeight="1" spans="1:7">
      <c r="A117" s="164">
        <v>21371</v>
      </c>
      <c r="B117" s="161" t="s">
        <v>3151</v>
      </c>
      <c r="C117" s="162">
        <f>SUM(C118:C121)</f>
        <v>0</v>
      </c>
      <c r="D117" s="162">
        <f>SUM(D118:D121)</f>
        <v>0</v>
      </c>
      <c r="E117" s="163" t="str">
        <f t="shared" si="3"/>
        <v/>
      </c>
      <c r="F117" s="159" t="str">
        <f t="shared" si="4"/>
        <v>否</v>
      </c>
      <c r="G117" s="141" t="str">
        <f t="shared" si="5"/>
        <v>款</v>
      </c>
    </row>
    <row r="118" ht="36" customHeight="1" spans="1:7">
      <c r="A118" s="164">
        <v>2137101</v>
      </c>
      <c r="B118" s="161" t="s">
        <v>3142</v>
      </c>
      <c r="C118" s="162">
        <v>0</v>
      </c>
      <c r="D118" s="162">
        <v>0</v>
      </c>
      <c r="E118" s="163" t="str">
        <f t="shared" si="3"/>
        <v/>
      </c>
      <c r="F118" s="159" t="str">
        <f t="shared" si="4"/>
        <v>否</v>
      </c>
      <c r="G118" s="141" t="str">
        <f t="shared" si="5"/>
        <v>项</v>
      </c>
    </row>
    <row r="119" s="139" customFormat="1" ht="36" customHeight="1" spans="1:7">
      <c r="A119" s="164">
        <v>2137102</v>
      </c>
      <c r="B119" s="161" t="s">
        <v>3152</v>
      </c>
      <c r="C119" s="162">
        <v>0</v>
      </c>
      <c r="D119" s="162">
        <v>0</v>
      </c>
      <c r="E119" s="163" t="str">
        <f t="shared" si="3"/>
        <v/>
      </c>
      <c r="F119" s="159" t="str">
        <f t="shared" si="4"/>
        <v>否</v>
      </c>
      <c r="G119" s="141" t="str">
        <f t="shared" si="5"/>
        <v>项</v>
      </c>
    </row>
    <row r="120" s="139" customFormat="1" ht="36" customHeight="1" spans="1:7">
      <c r="A120" s="164">
        <v>2137103</v>
      </c>
      <c r="B120" s="161" t="s">
        <v>3146</v>
      </c>
      <c r="C120" s="162">
        <v>0</v>
      </c>
      <c r="D120" s="162">
        <v>0</v>
      </c>
      <c r="E120" s="163" t="str">
        <f t="shared" si="3"/>
        <v/>
      </c>
      <c r="F120" s="159" t="str">
        <f t="shared" si="4"/>
        <v>否</v>
      </c>
      <c r="G120" s="141" t="str">
        <f t="shared" si="5"/>
        <v>项</v>
      </c>
    </row>
    <row r="121" s="139" customFormat="1" ht="36" customHeight="1" spans="1:7">
      <c r="A121" s="164">
        <v>2137199</v>
      </c>
      <c r="B121" s="161" t="s">
        <v>3153</v>
      </c>
      <c r="C121" s="162">
        <v>0</v>
      </c>
      <c r="D121" s="162">
        <v>0</v>
      </c>
      <c r="E121" s="163" t="str">
        <f t="shared" si="3"/>
        <v/>
      </c>
      <c r="F121" s="159" t="str">
        <f t="shared" si="4"/>
        <v>否</v>
      </c>
      <c r="G121" s="141" t="str">
        <f t="shared" si="5"/>
        <v>项</v>
      </c>
    </row>
    <row r="122" s="139" customFormat="1" ht="36" customHeight="1" spans="1:7">
      <c r="A122" s="155" t="s">
        <v>141</v>
      </c>
      <c r="B122" s="156" t="s">
        <v>1351</v>
      </c>
      <c r="C122" s="157">
        <f>SUM(C123,C128,C133,C138,C147,C154,C163,C166,C169:C170)</f>
        <v>0</v>
      </c>
      <c r="D122" s="157">
        <f>SUM(D123,D128,D133,D138,D147,D154,D163,D166,D169:D170)</f>
        <v>0</v>
      </c>
      <c r="E122" s="158" t="str">
        <f t="shared" si="3"/>
        <v/>
      </c>
      <c r="F122" s="159" t="str">
        <f t="shared" si="4"/>
        <v>是</v>
      </c>
      <c r="G122" s="141" t="str">
        <f t="shared" si="5"/>
        <v>类</v>
      </c>
    </row>
    <row r="123" s="139" customFormat="1" ht="36" customHeight="1" spans="1:7">
      <c r="A123" s="160" t="s">
        <v>3154</v>
      </c>
      <c r="B123" s="161" t="s">
        <v>3155</v>
      </c>
      <c r="C123" s="162">
        <f>SUM(C124:C127)</f>
        <v>0</v>
      </c>
      <c r="D123" s="162">
        <f>SUM(D124:D127)</f>
        <v>0</v>
      </c>
      <c r="E123" s="163" t="str">
        <f t="shared" si="3"/>
        <v/>
      </c>
      <c r="F123" s="159" t="str">
        <f t="shared" si="4"/>
        <v>否</v>
      </c>
      <c r="G123" s="141" t="str">
        <f t="shared" si="5"/>
        <v>款</v>
      </c>
    </row>
    <row r="124" ht="36" customHeight="1" spans="1:7">
      <c r="A124" s="160" t="s">
        <v>3156</v>
      </c>
      <c r="B124" s="161" t="s">
        <v>3157</v>
      </c>
      <c r="C124" s="162">
        <v>0</v>
      </c>
      <c r="D124" s="162">
        <v>0</v>
      </c>
      <c r="E124" s="163" t="str">
        <f t="shared" si="3"/>
        <v/>
      </c>
      <c r="F124" s="159" t="str">
        <f t="shared" si="4"/>
        <v>否</v>
      </c>
      <c r="G124" s="141" t="str">
        <f t="shared" si="5"/>
        <v>项</v>
      </c>
    </row>
    <row r="125" s="139" customFormat="1" ht="36" customHeight="1" spans="1:7">
      <c r="A125" s="160" t="s">
        <v>3158</v>
      </c>
      <c r="B125" s="161" t="s">
        <v>3159</v>
      </c>
      <c r="C125" s="162">
        <v>0</v>
      </c>
      <c r="D125" s="162">
        <v>0</v>
      </c>
      <c r="E125" s="163" t="str">
        <f t="shared" si="3"/>
        <v/>
      </c>
      <c r="F125" s="159" t="str">
        <f t="shared" si="4"/>
        <v>否</v>
      </c>
      <c r="G125" s="141" t="str">
        <f t="shared" si="5"/>
        <v>项</v>
      </c>
    </row>
    <row r="126" s="139" customFormat="1" ht="36" customHeight="1" spans="1:7">
      <c r="A126" s="160" t="s">
        <v>3160</v>
      </c>
      <c r="B126" s="161" t="s">
        <v>3161</v>
      </c>
      <c r="C126" s="162">
        <v>0</v>
      </c>
      <c r="D126" s="162">
        <v>0</v>
      </c>
      <c r="E126" s="163" t="str">
        <f t="shared" si="3"/>
        <v/>
      </c>
      <c r="F126" s="159" t="str">
        <f t="shared" si="4"/>
        <v>否</v>
      </c>
      <c r="G126" s="141" t="str">
        <f t="shared" si="5"/>
        <v>项</v>
      </c>
    </row>
    <row r="127" s="139" customFormat="1" ht="36" customHeight="1" spans="1:7">
      <c r="A127" s="160" t="s">
        <v>3162</v>
      </c>
      <c r="B127" s="161" t="s">
        <v>3163</v>
      </c>
      <c r="C127" s="162">
        <v>0</v>
      </c>
      <c r="D127" s="162">
        <v>0</v>
      </c>
      <c r="E127" s="163" t="str">
        <f t="shared" si="3"/>
        <v/>
      </c>
      <c r="F127" s="159" t="str">
        <f t="shared" si="4"/>
        <v>否</v>
      </c>
      <c r="G127" s="141" t="str">
        <f t="shared" si="5"/>
        <v>项</v>
      </c>
    </row>
    <row r="128" ht="36" customHeight="1" spans="1:7">
      <c r="A128" s="160" t="s">
        <v>3164</v>
      </c>
      <c r="B128" s="161" t="s">
        <v>3165</v>
      </c>
      <c r="C128" s="162">
        <f>SUM(C129:C132)</f>
        <v>0</v>
      </c>
      <c r="D128" s="162">
        <f>SUM(D129:D132)</f>
        <v>0</v>
      </c>
      <c r="E128" s="163" t="str">
        <f t="shared" si="3"/>
        <v/>
      </c>
      <c r="F128" s="159" t="str">
        <f t="shared" si="4"/>
        <v>否</v>
      </c>
      <c r="G128" s="141" t="str">
        <f t="shared" si="5"/>
        <v>款</v>
      </c>
    </row>
    <row r="129" ht="36" customHeight="1" spans="1:7">
      <c r="A129" s="160" t="s">
        <v>3166</v>
      </c>
      <c r="B129" s="161" t="s">
        <v>3161</v>
      </c>
      <c r="C129" s="162">
        <v>0</v>
      </c>
      <c r="D129" s="162">
        <v>0</v>
      </c>
      <c r="E129" s="163" t="str">
        <f t="shared" si="3"/>
        <v/>
      </c>
      <c r="F129" s="159" t="str">
        <f t="shared" si="4"/>
        <v>否</v>
      </c>
      <c r="G129" s="141" t="str">
        <f t="shared" si="5"/>
        <v>项</v>
      </c>
    </row>
    <row r="130" s="139" customFormat="1" ht="36" customHeight="1" spans="1:7">
      <c r="A130" s="160" t="s">
        <v>3167</v>
      </c>
      <c r="B130" s="161" t="s">
        <v>3168</v>
      </c>
      <c r="C130" s="162">
        <v>0</v>
      </c>
      <c r="D130" s="162">
        <v>0</v>
      </c>
      <c r="E130" s="163" t="str">
        <f t="shared" si="3"/>
        <v/>
      </c>
      <c r="F130" s="159" t="str">
        <f t="shared" si="4"/>
        <v>否</v>
      </c>
      <c r="G130" s="141" t="str">
        <f t="shared" si="5"/>
        <v>项</v>
      </c>
    </row>
    <row r="131" ht="36" customHeight="1" spans="1:7">
      <c r="A131" s="160" t="s">
        <v>3169</v>
      </c>
      <c r="B131" s="161" t="s">
        <v>3170</v>
      </c>
      <c r="C131" s="162">
        <v>0</v>
      </c>
      <c r="D131" s="162">
        <v>0</v>
      </c>
      <c r="E131" s="163" t="str">
        <f t="shared" si="3"/>
        <v/>
      </c>
      <c r="F131" s="159" t="str">
        <f t="shared" si="4"/>
        <v>否</v>
      </c>
      <c r="G131" s="141" t="str">
        <f t="shared" si="5"/>
        <v>项</v>
      </c>
    </row>
    <row r="132" ht="36" customHeight="1" spans="1:7">
      <c r="A132" s="160" t="s">
        <v>3171</v>
      </c>
      <c r="B132" s="161" t="s">
        <v>3172</v>
      </c>
      <c r="C132" s="162">
        <v>0</v>
      </c>
      <c r="D132" s="162">
        <v>0</v>
      </c>
      <c r="E132" s="163" t="str">
        <f t="shared" ref="E132:E195" si="6">IF(C132&lt;&gt;0,D132/C132-1,"")</f>
        <v/>
      </c>
      <c r="F132" s="159" t="str">
        <f t="shared" si="4"/>
        <v>否</v>
      </c>
      <c r="G132" s="141" t="str">
        <f t="shared" si="5"/>
        <v>项</v>
      </c>
    </row>
    <row r="133" s="139" customFormat="1" ht="36" customHeight="1" spans="1:7">
      <c r="A133" s="160" t="s">
        <v>3173</v>
      </c>
      <c r="B133" s="161" t="s">
        <v>3174</v>
      </c>
      <c r="C133" s="162">
        <f>SUM(C134:C137)</f>
        <v>0</v>
      </c>
      <c r="D133" s="162">
        <f>SUM(D134:D137)</f>
        <v>0</v>
      </c>
      <c r="E133" s="163" t="str">
        <f t="shared" si="6"/>
        <v/>
      </c>
      <c r="F133" s="159" t="str">
        <f t="shared" ref="F133:F196" si="7">IF(LEN(A133)=3,"是",IF(B133&lt;&gt;"",IF(SUM(C133:D133)&lt;&gt;0,"是","否"),"是"))</f>
        <v>否</v>
      </c>
      <c r="G133" s="141" t="str">
        <f t="shared" ref="G133:G196" si="8">IF(LEN(A133)=3,"类",IF(LEN(A133)=5,"款","项"))</f>
        <v>款</v>
      </c>
    </row>
    <row r="134" s="139" customFormat="1" ht="36" customHeight="1" spans="1:7">
      <c r="A134" s="160" t="s">
        <v>3175</v>
      </c>
      <c r="B134" s="161" t="s">
        <v>3176</v>
      </c>
      <c r="C134" s="162">
        <v>0</v>
      </c>
      <c r="D134" s="162">
        <v>0</v>
      </c>
      <c r="E134" s="163" t="str">
        <f t="shared" si="6"/>
        <v/>
      </c>
      <c r="F134" s="159" t="str">
        <f t="shared" si="7"/>
        <v>否</v>
      </c>
      <c r="G134" s="141" t="str">
        <f t="shared" si="8"/>
        <v>项</v>
      </c>
    </row>
    <row r="135" s="139" customFormat="1" ht="36" customHeight="1" spans="1:7">
      <c r="A135" s="160" t="s">
        <v>3177</v>
      </c>
      <c r="B135" s="161" t="s">
        <v>3178</v>
      </c>
      <c r="C135" s="162">
        <v>0</v>
      </c>
      <c r="D135" s="162">
        <v>0</v>
      </c>
      <c r="E135" s="163" t="str">
        <f t="shared" si="6"/>
        <v/>
      </c>
      <c r="F135" s="159" t="str">
        <f t="shared" si="7"/>
        <v>否</v>
      </c>
      <c r="G135" s="141" t="str">
        <f t="shared" si="8"/>
        <v>项</v>
      </c>
    </row>
    <row r="136" s="139" customFormat="1" ht="36" customHeight="1" spans="1:7">
      <c r="A136" s="160" t="s">
        <v>3179</v>
      </c>
      <c r="B136" s="161" t="s">
        <v>3180</v>
      </c>
      <c r="C136" s="162">
        <v>0</v>
      </c>
      <c r="D136" s="162">
        <v>0</v>
      </c>
      <c r="E136" s="163" t="str">
        <f t="shared" si="6"/>
        <v/>
      </c>
      <c r="F136" s="159" t="str">
        <f t="shared" si="7"/>
        <v>否</v>
      </c>
      <c r="G136" s="141" t="str">
        <f t="shared" si="8"/>
        <v>项</v>
      </c>
    </row>
    <row r="137" s="139" customFormat="1" ht="36" customHeight="1" spans="1:7">
      <c r="A137" s="160" t="s">
        <v>3181</v>
      </c>
      <c r="B137" s="161" t="s">
        <v>3182</v>
      </c>
      <c r="C137" s="162">
        <v>0</v>
      </c>
      <c r="D137" s="162">
        <v>0</v>
      </c>
      <c r="E137" s="163" t="str">
        <f t="shared" si="6"/>
        <v/>
      </c>
      <c r="F137" s="159" t="str">
        <f t="shared" si="7"/>
        <v>否</v>
      </c>
      <c r="G137" s="141" t="str">
        <f t="shared" si="8"/>
        <v>项</v>
      </c>
    </row>
    <row r="138" s="139" customFormat="1" ht="36" customHeight="1" spans="1:7">
      <c r="A138" s="160" t="s">
        <v>3183</v>
      </c>
      <c r="B138" s="161" t="s">
        <v>3184</v>
      </c>
      <c r="C138" s="162">
        <f>SUM(C139:C146)</f>
        <v>0</v>
      </c>
      <c r="D138" s="162">
        <f>SUM(D139:D146)</f>
        <v>0</v>
      </c>
      <c r="E138" s="163" t="str">
        <f t="shared" si="6"/>
        <v/>
      </c>
      <c r="F138" s="159" t="str">
        <f t="shared" si="7"/>
        <v>否</v>
      </c>
      <c r="G138" s="141" t="str">
        <f t="shared" si="8"/>
        <v>款</v>
      </c>
    </row>
    <row r="139" s="139" customFormat="1" ht="36" customHeight="1" spans="1:7">
      <c r="A139" s="160" t="s">
        <v>3185</v>
      </c>
      <c r="B139" s="161" t="s">
        <v>3186</v>
      </c>
      <c r="C139" s="162">
        <v>0</v>
      </c>
      <c r="D139" s="162">
        <v>0</v>
      </c>
      <c r="E139" s="163" t="str">
        <f t="shared" si="6"/>
        <v/>
      </c>
      <c r="F139" s="159" t="str">
        <f t="shared" si="7"/>
        <v>否</v>
      </c>
      <c r="G139" s="141" t="str">
        <f t="shared" si="8"/>
        <v>项</v>
      </c>
    </row>
    <row r="140" s="139" customFormat="1" ht="36" customHeight="1" spans="1:7">
      <c r="A140" s="160" t="s">
        <v>3187</v>
      </c>
      <c r="B140" s="161" t="s">
        <v>3188</v>
      </c>
      <c r="C140" s="162">
        <v>0</v>
      </c>
      <c r="D140" s="162">
        <v>0</v>
      </c>
      <c r="E140" s="163" t="str">
        <f t="shared" si="6"/>
        <v/>
      </c>
      <c r="F140" s="159" t="str">
        <f t="shared" si="7"/>
        <v>否</v>
      </c>
      <c r="G140" s="141" t="str">
        <f t="shared" si="8"/>
        <v>项</v>
      </c>
    </row>
    <row r="141" s="139" customFormat="1" ht="36" customHeight="1" spans="1:7">
      <c r="A141" s="160" t="s">
        <v>3189</v>
      </c>
      <c r="B141" s="161" t="s">
        <v>3190</v>
      </c>
      <c r="C141" s="162">
        <v>0</v>
      </c>
      <c r="D141" s="162">
        <v>0</v>
      </c>
      <c r="E141" s="163" t="str">
        <f t="shared" si="6"/>
        <v/>
      </c>
      <c r="F141" s="159" t="str">
        <f t="shared" si="7"/>
        <v>否</v>
      </c>
      <c r="G141" s="141" t="str">
        <f t="shared" si="8"/>
        <v>项</v>
      </c>
    </row>
    <row r="142" s="139" customFormat="1" ht="36" customHeight="1" spans="1:7">
      <c r="A142" s="160" t="s">
        <v>3191</v>
      </c>
      <c r="B142" s="161" t="s">
        <v>3192</v>
      </c>
      <c r="C142" s="162">
        <v>0</v>
      </c>
      <c r="D142" s="162">
        <v>0</v>
      </c>
      <c r="E142" s="163" t="str">
        <f t="shared" si="6"/>
        <v/>
      </c>
      <c r="F142" s="159" t="str">
        <f t="shared" si="7"/>
        <v>否</v>
      </c>
      <c r="G142" s="141" t="str">
        <f t="shared" si="8"/>
        <v>项</v>
      </c>
    </row>
    <row r="143" s="139" customFormat="1" ht="36" customHeight="1" spans="1:7">
      <c r="A143" s="160" t="s">
        <v>3193</v>
      </c>
      <c r="B143" s="161" t="s">
        <v>3194</v>
      </c>
      <c r="C143" s="162">
        <v>0</v>
      </c>
      <c r="D143" s="162">
        <v>0</v>
      </c>
      <c r="E143" s="163" t="str">
        <f t="shared" si="6"/>
        <v/>
      </c>
      <c r="F143" s="159" t="str">
        <f t="shared" si="7"/>
        <v>否</v>
      </c>
      <c r="G143" s="141" t="str">
        <f t="shared" si="8"/>
        <v>项</v>
      </c>
    </row>
    <row r="144" s="139" customFormat="1" ht="36" customHeight="1" spans="1:7">
      <c r="A144" s="160" t="s">
        <v>3195</v>
      </c>
      <c r="B144" s="161" t="s">
        <v>3196</v>
      </c>
      <c r="C144" s="162">
        <v>0</v>
      </c>
      <c r="D144" s="162">
        <v>0</v>
      </c>
      <c r="E144" s="163" t="str">
        <f t="shared" si="6"/>
        <v/>
      </c>
      <c r="F144" s="159" t="str">
        <f t="shared" si="7"/>
        <v>否</v>
      </c>
      <c r="G144" s="141" t="str">
        <f t="shared" si="8"/>
        <v>项</v>
      </c>
    </row>
    <row r="145" s="139" customFormat="1" ht="36" customHeight="1" spans="1:7">
      <c r="A145" s="160" t="s">
        <v>3197</v>
      </c>
      <c r="B145" s="161" t="s">
        <v>3198</v>
      </c>
      <c r="C145" s="162">
        <v>0</v>
      </c>
      <c r="D145" s="162">
        <v>0</v>
      </c>
      <c r="E145" s="163" t="str">
        <f t="shared" si="6"/>
        <v/>
      </c>
      <c r="F145" s="159" t="str">
        <f t="shared" si="7"/>
        <v>否</v>
      </c>
      <c r="G145" s="141" t="str">
        <f t="shared" si="8"/>
        <v>项</v>
      </c>
    </row>
    <row r="146" s="139" customFormat="1" ht="36" customHeight="1" spans="1:7">
      <c r="A146" s="160" t="s">
        <v>3199</v>
      </c>
      <c r="B146" s="161" t="s">
        <v>3200</v>
      </c>
      <c r="C146" s="162">
        <v>0</v>
      </c>
      <c r="D146" s="162">
        <v>0</v>
      </c>
      <c r="E146" s="163" t="str">
        <f t="shared" si="6"/>
        <v/>
      </c>
      <c r="F146" s="159" t="str">
        <f t="shared" si="7"/>
        <v>否</v>
      </c>
      <c r="G146" s="141" t="str">
        <f t="shared" si="8"/>
        <v>项</v>
      </c>
    </row>
    <row r="147" s="139" customFormat="1" ht="36" customHeight="1" spans="1:7">
      <c r="A147" s="160" t="s">
        <v>3201</v>
      </c>
      <c r="B147" s="161" t="s">
        <v>3202</v>
      </c>
      <c r="C147" s="162">
        <f>SUM(C148:C153)</f>
        <v>0</v>
      </c>
      <c r="D147" s="162">
        <f>SUM(D148:D153)</f>
        <v>0</v>
      </c>
      <c r="E147" s="163" t="str">
        <f t="shared" si="6"/>
        <v/>
      </c>
      <c r="F147" s="159" t="str">
        <f t="shared" si="7"/>
        <v>否</v>
      </c>
      <c r="G147" s="141" t="str">
        <f t="shared" si="8"/>
        <v>款</v>
      </c>
    </row>
    <row r="148" s="139" customFormat="1" ht="36" customHeight="1" spans="1:7">
      <c r="A148" s="160" t="s">
        <v>3203</v>
      </c>
      <c r="B148" s="161" t="s">
        <v>3204</v>
      </c>
      <c r="C148" s="162">
        <v>0</v>
      </c>
      <c r="D148" s="162">
        <v>0</v>
      </c>
      <c r="E148" s="163" t="str">
        <f t="shared" si="6"/>
        <v/>
      </c>
      <c r="F148" s="159" t="str">
        <f t="shared" si="7"/>
        <v>否</v>
      </c>
      <c r="G148" s="141" t="str">
        <f t="shared" si="8"/>
        <v>项</v>
      </c>
    </row>
    <row r="149" s="139" customFormat="1" ht="36" customHeight="1" spans="1:7">
      <c r="A149" s="160" t="s">
        <v>3205</v>
      </c>
      <c r="B149" s="161" t="s">
        <v>3206</v>
      </c>
      <c r="C149" s="162">
        <v>0</v>
      </c>
      <c r="D149" s="162">
        <v>0</v>
      </c>
      <c r="E149" s="163" t="str">
        <f t="shared" si="6"/>
        <v/>
      </c>
      <c r="F149" s="159" t="str">
        <f t="shared" si="7"/>
        <v>否</v>
      </c>
      <c r="G149" s="141" t="str">
        <f t="shared" si="8"/>
        <v>项</v>
      </c>
    </row>
    <row r="150" ht="36" customHeight="1" spans="1:7">
      <c r="A150" s="160" t="s">
        <v>3207</v>
      </c>
      <c r="B150" s="161" t="s">
        <v>3208</v>
      </c>
      <c r="C150" s="162">
        <v>0</v>
      </c>
      <c r="D150" s="162">
        <v>0</v>
      </c>
      <c r="E150" s="163" t="str">
        <f t="shared" si="6"/>
        <v/>
      </c>
      <c r="F150" s="159" t="str">
        <f t="shared" si="7"/>
        <v>否</v>
      </c>
      <c r="G150" s="141" t="str">
        <f t="shared" si="8"/>
        <v>项</v>
      </c>
    </row>
    <row r="151" ht="36" customHeight="1" spans="1:7">
      <c r="A151" s="160" t="s">
        <v>3209</v>
      </c>
      <c r="B151" s="161" t="s">
        <v>3210</v>
      </c>
      <c r="C151" s="162">
        <v>0</v>
      </c>
      <c r="D151" s="162">
        <v>0</v>
      </c>
      <c r="E151" s="163" t="str">
        <f t="shared" si="6"/>
        <v/>
      </c>
      <c r="F151" s="159" t="str">
        <f t="shared" si="7"/>
        <v>否</v>
      </c>
      <c r="G151" s="141" t="str">
        <f t="shared" si="8"/>
        <v>项</v>
      </c>
    </row>
    <row r="152" s="139" customFormat="1" ht="36" customHeight="1" spans="1:7">
      <c r="A152" s="160" t="s">
        <v>3211</v>
      </c>
      <c r="B152" s="161" t="s">
        <v>3212</v>
      </c>
      <c r="C152" s="162">
        <v>0</v>
      </c>
      <c r="D152" s="162">
        <v>0</v>
      </c>
      <c r="E152" s="163" t="str">
        <f t="shared" si="6"/>
        <v/>
      </c>
      <c r="F152" s="159" t="str">
        <f t="shared" si="7"/>
        <v>否</v>
      </c>
      <c r="G152" s="141" t="str">
        <f t="shared" si="8"/>
        <v>项</v>
      </c>
    </row>
    <row r="153" ht="36" customHeight="1" spans="1:7">
      <c r="A153" s="160" t="s">
        <v>3213</v>
      </c>
      <c r="B153" s="161" t="s">
        <v>3214</v>
      </c>
      <c r="C153" s="162">
        <v>0</v>
      </c>
      <c r="D153" s="162">
        <v>0</v>
      </c>
      <c r="E153" s="163" t="str">
        <f t="shared" si="6"/>
        <v/>
      </c>
      <c r="F153" s="159" t="str">
        <f t="shared" si="7"/>
        <v>否</v>
      </c>
      <c r="G153" s="141" t="str">
        <f t="shared" si="8"/>
        <v>项</v>
      </c>
    </row>
    <row r="154" ht="36" customHeight="1" spans="1:7">
      <c r="A154" s="160" t="s">
        <v>3215</v>
      </c>
      <c r="B154" s="161" t="s">
        <v>3216</v>
      </c>
      <c r="C154" s="162">
        <f>SUM(C155:C162)</f>
        <v>0</v>
      </c>
      <c r="D154" s="162">
        <f>SUM(D155:D162)</f>
        <v>0</v>
      </c>
      <c r="E154" s="163" t="str">
        <f t="shared" si="6"/>
        <v/>
      </c>
      <c r="F154" s="159" t="str">
        <f t="shared" si="7"/>
        <v>否</v>
      </c>
      <c r="G154" s="141" t="str">
        <f t="shared" si="8"/>
        <v>款</v>
      </c>
    </row>
    <row r="155" s="139" customFormat="1" ht="36" customHeight="1" spans="1:7">
      <c r="A155" s="160" t="s">
        <v>3217</v>
      </c>
      <c r="B155" s="161" t="s">
        <v>3218</v>
      </c>
      <c r="C155" s="162">
        <v>0</v>
      </c>
      <c r="D155" s="162">
        <v>0</v>
      </c>
      <c r="E155" s="163" t="str">
        <f t="shared" si="6"/>
        <v/>
      </c>
      <c r="F155" s="159" t="str">
        <f t="shared" si="7"/>
        <v>否</v>
      </c>
      <c r="G155" s="141" t="str">
        <f t="shared" si="8"/>
        <v>项</v>
      </c>
    </row>
    <row r="156" s="139" customFormat="1" ht="36" customHeight="1" spans="1:7">
      <c r="A156" s="160" t="s">
        <v>3219</v>
      </c>
      <c r="B156" s="161" t="s">
        <v>3220</v>
      </c>
      <c r="C156" s="162">
        <v>0</v>
      </c>
      <c r="D156" s="162">
        <v>0</v>
      </c>
      <c r="E156" s="163" t="str">
        <f t="shared" si="6"/>
        <v/>
      </c>
      <c r="F156" s="159" t="str">
        <f t="shared" si="7"/>
        <v>否</v>
      </c>
      <c r="G156" s="141" t="str">
        <f t="shared" si="8"/>
        <v>项</v>
      </c>
    </row>
    <row r="157" s="139" customFormat="1" ht="36" customHeight="1" spans="1:7">
      <c r="A157" s="160" t="s">
        <v>3221</v>
      </c>
      <c r="B157" s="161" t="s">
        <v>3222</v>
      </c>
      <c r="C157" s="162">
        <v>0</v>
      </c>
      <c r="D157" s="162">
        <v>0</v>
      </c>
      <c r="E157" s="163" t="str">
        <f t="shared" si="6"/>
        <v/>
      </c>
      <c r="F157" s="159" t="str">
        <f t="shared" si="7"/>
        <v>否</v>
      </c>
      <c r="G157" s="141" t="str">
        <f t="shared" si="8"/>
        <v>项</v>
      </c>
    </row>
    <row r="158" s="139" customFormat="1" ht="36" customHeight="1" spans="1:7">
      <c r="A158" s="160" t="s">
        <v>3223</v>
      </c>
      <c r="B158" s="161" t="s">
        <v>3224</v>
      </c>
      <c r="C158" s="162">
        <v>0</v>
      </c>
      <c r="D158" s="162">
        <v>0</v>
      </c>
      <c r="E158" s="163" t="str">
        <f t="shared" si="6"/>
        <v/>
      </c>
      <c r="F158" s="159" t="str">
        <f t="shared" si="7"/>
        <v>否</v>
      </c>
      <c r="G158" s="141" t="str">
        <f t="shared" si="8"/>
        <v>项</v>
      </c>
    </row>
    <row r="159" s="139" customFormat="1" ht="36" customHeight="1" spans="1:7">
      <c r="A159" s="160" t="s">
        <v>3225</v>
      </c>
      <c r="B159" s="161" t="s">
        <v>3226</v>
      </c>
      <c r="C159" s="162">
        <v>0</v>
      </c>
      <c r="D159" s="162">
        <v>0</v>
      </c>
      <c r="E159" s="163" t="str">
        <f t="shared" si="6"/>
        <v/>
      </c>
      <c r="F159" s="159" t="str">
        <f t="shared" si="7"/>
        <v>否</v>
      </c>
      <c r="G159" s="141" t="str">
        <f t="shared" si="8"/>
        <v>项</v>
      </c>
    </row>
    <row r="160" s="139" customFormat="1" ht="36" customHeight="1" spans="1:7">
      <c r="A160" s="160" t="s">
        <v>3227</v>
      </c>
      <c r="B160" s="161" t="s">
        <v>3228</v>
      </c>
      <c r="C160" s="162">
        <v>0</v>
      </c>
      <c r="D160" s="162">
        <v>0</v>
      </c>
      <c r="E160" s="163" t="str">
        <f t="shared" si="6"/>
        <v/>
      </c>
      <c r="F160" s="159" t="str">
        <f t="shared" si="7"/>
        <v>否</v>
      </c>
      <c r="G160" s="141" t="str">
        <f t="shared" si="8"/>
        <v>项</v>
      </c>
    </row>
    <row r="161" s="139" customFormat="1" ht="36" customHeight="1" spans="1:7">
      <c r="A161" s="160" t="s">
        <v>3229</v>
      </c>
      <c r="B161" s="161" t="s">
        <v>3230</v>
      </c>
      <c r="C161" s="162">
        <v>0</v>
      </c>
      <c r="D161" s="162">
        <v>0</v>
      </c>
      <c r="E161" s="163" t="str">
        <f t="shared" si="6"/>
        <v/>
      </c>
      <c r="F161" s="159" t="str">
        <f t="shared" si="7"/>
        <v>否</v>
      </c>
      <c r="G161" s="141" t="str">
        <f t="shared" si="8"/>
        <v>项</v>
      </c>
    </row>
    <row r="162" ht="36" customHeight="1" spans="1:7">
      <c r="A162" s="160" t="s">
        <v>3231</v>
      </c>
      <c r="B162" s="161" t="s">
        <v>3232</v>
      </c>
      <c r="C162" s="162">
        <v>0</v>
      </c>
      <c r="D162" s="162">
        <v>0</v>
      </c>
      <c r="E162" s="163" t="str">
        <f t="shared" si="6"/>
        <v/>
      </c>
      <c r="F162" s="159" t="str">
        <f t="shared" si="7"/>
        <v>否</v>
      </c>
      <c r="G162" s="141" t="str">
        <f t="shared" si="8"/>
        <v>项</v>
      </c>
    </row>
    <row r="163" ht="36" customHeight="1" spans="1:7">
      <c r="A163" s="160" t="s">
        <v>3233</v>
      </c>
      <c r="B163" s="161" t="s">
        <v>3234</v>
      </c>
      <c r="C163" s="162">
        <f>SUM(C164:C165)</f>
        <v>0</v>
      </c>
      <c r="D163" s="162">
        <f>SUM(D164:D165)</f>
        <v>0</v>
      </c>
      <c r="E163" s="163" t="str">
        <f t="shared" si="6"/>
        <v/>
      </c>
      <c r="F163" s="159" t="str">
        <f t="shared" si="7"/>
        <v>否</v>
      </c>
      <c r="G163" s="141" t="str">
        <f t="shared" si="8"/>
        <v>款</v>
      </c>
    </row>
    <row r="164" s="139" customFormat="1" ht="36" customHeight="1" spans="1:7">
      <c r="A164" s="160" t="s">
        <v>3235</v>
      </c>
      <c r="B164" s="161" t="s">
        <v>3157</v>
      </c>
      <c r="C164" s="162">
        <v>0</v>
      </c>
      <c r="D164" s="162">
        <v>0</v>
      </c>
      <c r="E164" s="163" t="str">
        <f t="shared" si="6"/>
        <v/>
      </c>
      <c r="F164" s="159" t="str">
        <f t="shared" si="7"/>
        <v>否</v>
      </c>
      <c r="G164" s="141" t="str">
        <f t="shared" si="8"/>
        <v>项</v>
      </c>
    </row>
    <row r="165" s="139" customFormat="1" ht="36" customHeight="1" spans="1:7">
      <c r="A165" s="160" t="s">
        <v>3236</v>
      </c>
      <c r="B165" s="161" t="s">
        <v>3237</v>
      </c>
      <c r="C165" s="162">
        <v>0</v>
      </c>
      <c r="D165" s="162">
        <v>0</v>
      </c>
      <c r="E165" s="163" t="str">
        <f t="shared" si="6"/>
        <v/>
      </c>
      <c r="F165" s="159" t="str">
        <f t="shared" si="7"/>
        <v>否</v>
      </c>
      <c r="G165" s="141" t="str">
        <f t="shared" si="8"/>
        <v>项</v>
      </c>
    </row>
    <row r="166" s="139" customFormat="1" ht="36" customHeight="1" spans="1:7">
      <c r="A166" s="160" t="s">
        <v>3238</v>
      </c>
      <c r="B166" s="161" t="s">
        <v>3239</v>
      </c>
      <c r="C166" s="162">
        <f>SUM(C167:C168)</f>
        <v>0</v>
      </c>
      <c r="D166" s="162">
        <f>SUM(D167:D168)</f>
        <v>0</v>
      </c>
      <c r="E166" s="163" t="str">
        <f t="shared" si="6"/>
        <v/>
      </c>
      <c r="F166" s="159" t="str">
        <f t="shared" si="7"/>
        <v>否</v>
      </c>
      <c r="G166" s="141" t="str">
        <f t="shared" si="8"/>
        <v>款</v>
      </c>
    </row>
    <row r="167" s="139" customFormat="1" ht="36" customHeight="1" spans="1:7">
      <c r="A167" s="160" t="s">
        <v>3240</v>
      </c>
      <c r="B167" s="161" t="s">
        <v>3157</v>
      </c>
      <c r="C167" s="162">
        <v>0</v>
      </c>
      <c r="D167" s="162">
        <v>0</v>
      </c>
      <c r="E167" s="163" t="str">
        <f t="shared" si="6"/>
        <v/>
      </c>
      <c r="F167" s="159" t="str">
        <f t="shared" si="7"/>
        <v>否</v>
      </c>
      <c r="G167" s="141" t="str">
        <f t="shared" si="8"/>
        <v>项</v>
      </c>
    </row>
    <row r="168" s="139" customFormat="1" ht="36" customHeight="1" spans="1:7">
      <c r="A168" s="160" t="s">
        <v>3241</v>
      </c>
      <c r="B168" s="161" t="s">
        <v>3242</v>
      </c>
      <c r="C168" s="162">
        <v>0</v>
      </c>
      <c r="D168" s="162">
        <v>0</v>
      </c>
      <c r="E168" s="163" t="str">
        <f t="shared" si="6"/>
        <v/>
      </c>
      <c r="F168" s="159" t="str">
        <f t="shared" si="7"/>
        <v>否</v>
      </c>
      <c r="G168" s="141" t="str">
        <f t="shared" si="8"/>
        <v>项</v>
      </c>
    </row>
    <row r="169" s="139" customFormat="1" ht="36" customHeight="1" spans="1:7">
      <c r="A169" s="160" t="s">
        <v>3243</v>
      </c>
      <c r="B169" s="161" t="s">
        <v>3244</v>
      </c>
      <c r="C169" s="162">
        <v>0</v>
      </c>
      <c r="D169" s="162">
        <v>0</v>
      </c>
      <c r="E169" s="163" t="str">
        <f t="shared" si="6"/>
        <v/>
      </c>
      <c r="F169" s="159" t="str">
        <f t="shared" si="7"/>
        <v>否</v>
      </c>
      <c r="G169" s="141" t="str">
        <f t="shared" si="8"/>
        <v>款</v>
      </c>
    </row>
    <row r="170" ht="36" customHeight="1" spans="1:7">
      <c r="A170" s="160" t="s">
        <v>3245</v>
      </c>
      <c r="B170" s="161" t="s">
        <v>3246</v>
      </c>
      <c r="C170" s="162">
        <f>SUM(C171:C173)</f>
        <v>0</v>
      </c>
      <c r="D170" s="162">
        <f>SUM(D171:D173)</f>
        <v>0</v>
      </c>
      <c r="E170" s="163" t="str">
        <f t="shared" si="6"/>
        <v/>
      </c>
      <c r="F170" s="159" t="str">
        <f t="shared" si="7"/>
        <v>否</v>
      </c>
      <c r="G170" s="141" t="str">
        <f t="shared" si="8"/>
        <v>款</v>
      </c>
    </row>
    <row r="171" ht="36" customHeight="1" spans="1:7">
      <c r="A171" s="160" t="s">
        <v>3247</v>
      </c>
      <c r="B171" s="161" t="s">
        <v>3176</v>
      </c>
      <c r="C171" s="162">
        <v>0</v>
      </c>
      <c r="D171" s="162">
        <v>0</v>
      </c>
      <c r="E171" s="163" t="str">
        <f t="shared" si="6"/>
        <v/>
      </c>
      <c r="F171" s="159" t="str">
        <f t="shared" si="7"/>
        <v>否</v>
      </c>
      <c r="G171" s="141" t="str">
        <f t="shared" si="8"/>
        <v>项</v>
      </c>
    </row>
    <row r="172" ht="36" customHeight="1" spans="1:7">
      <c r="A172" s="160" t="s">
        <v>3248</v>
      </c>
      <c r="B172" s="161" t="s">
        <v>3180</v>
      </c>
      <c r="C172" s="162">
        <v>0</v>
      </c>
      <c r="D172" s="162">
        <v>0</v>
      </c>
      <c r="E172" s="163" t="str">
        <f t="shared" si="6"/>
        <v/>
      </c>
      <c r="F172" s="159" t="str">
        <f t="shared" si="7"/>
        <v>否</v>
      </c>
      <c r="G172" s="141" t="str">
        <f t="shared" si="8"/>
        <v>项</v>
      </c>
    </row>
    <row r="173" s="139" customFormat="1" ht="36" customHeight="1" spans="1:7">
      <c r="A173" s="160" t="s">
        <v>3249</v>
      </c>
      <c r="B173" s="161" t="s">
        <v>3250</v>
      </c>
      <c r="C173" s="162">
        <v>0</v>
      </c>
      <c r="D173" s="162">
        <v>0</v>
      </c>
      <c r="E173" s="163" t="str">
        <f t="shared" si="6"/>
        <v/>
      </c>
      <c r="F173" s="159" t="str">
        <f t="shared" si="7"/>
        <v>否</v>
      </c>
      <c r="G173" s="141" t="str">
        <f t="shared" si="8"/>
        <v>项</v>
      </c>
    </row>
    <row r="174" ht="36" customHeight="1" spans="1:7">
      <c r="A174" s="155" t="s">
        <v>143</v>
      </c>
      <c r="B174" s="156" t="s">
        <v>3251</v>
      </c>
      <c r="C174" s="157">
        <f>SUM(C175)</f>
        <v>0</v>
      </c>
      <c r="D174" s="157">
        <f>SUM(D175)</f>
        <v>0</v>
      </c>
      <c r="E174" s="158" t="str">
        <f t="shared" si="6"/>
        <v/>
      </c>
      <c r="F174" s="159" t="str">
        <f t="shared" si="7"/>
        <v>是</v>
      </c>
      <c r="G174" s="141" t="str">
        <f t="shared" si="8"/>
        <v>类</v>
      </c>
    </row>
    <row r="175" ht="36" customHeight="1" spans="1:7">
      <c r="A175" s="160" t="s">
        <v>3252</v>
      </c>
      <c r="B175" s="161" t="s">
        <v>3253</v>
      </c>
      <c r="C175" s="162">
        <f>SUM(C176:C177)</f>
        <v>0</v>
      </c>
      <c r="D175" s="162">
        <f>SUM(D176:D177)</f>
        <v>0</v>
      </c>
      <c r="E175" s="163" t="str">
        <f t="shared" si="6"/>
        <v/>
      </c>
      <c r="F175" s="159" t="str">
        <f t="shared" si="7"/>
        <v>否</v>
      </c>
      <c r="G175" s="141" t="str">
        <f t="shared" si="8"/>
        <v>款</v>
      </c>
    </row>
    <row r="176" ht="36" customHeight="1" spans="1:7">
      <c r="A176" s="160" t="s">
        <v>3254</v>
      </c>
      <c r="B176" s="161" t="s">
        <v>3255</v>
      </c>
      <c r="C176" s="162">
        <v>0</v>
      </c>
      <c r="D176" s="162">
        <v>0</v>
      </c>
      <c r="E176" s="163" t="str">
        <f t="shared" si="6"/>
        <v/>
      </c>
      <c r="F176" s="159" t="str">
        <f t="shared" si="7"/>
        <v>否</v>
      </c>
      <c r="G176" s="141" t="str">
        <f t="shared" si="8"/>
        <v>项</v>
      </c>
    </row>
    <row r="177" s="139" customFormat="1" ht="36" customHeight="1" spans="1:7">
      <c r="A177" s="160" t="s">
        <v>3256</v>
      </c>
      <c r="B177" s="161" t="s">
        <v>3257</v>
      </c>
      <c r="C177" s="162">
        <v>0</v>
      </c>
      <c r="D177" s="162">
        <v>0</v>
      </c>
      <c r="E177" s="163" t="str">
        <f t="shared" si="6"/>
        <v/>
      </c>
      <c r="F177" s="159" t="str">
        <f t="shared" si="7"/>
        <v>否</v>
      </c>
      <c r="G177" s="141" t="str">
        <f t="shared" si="8"/>
        <v>项</v>
      </c>
    </row>
    <row r="178" s="139" customFormat="1" ht="36" customHeight="1" spans="1:7">
      <c r="A178" s="155" t="s">
        <v>165</v>
      </c>
      <c r="B178" s="156" t="s">
        <v>1398</v>
      </c>
      <c r="C178" s="157">
        <f>SUM(C180:C183,C192)</f>
        <v>457</v>
      </c>
      <c r="D178" s="157">
        <f>SUM(D180:D183,D192)</f>
        <v>502</v>
      </c>
      <c r="E178" s="158">
        <f t="shared" si="6"/>
        <v>0.0984682713347922</v>
      </c>
      <c r="F178" s="159" t="str">
        <f t="shared" si="7"/>
        <v>是</v>
      </c>
      <c r="G178" s="141" t="str">
        <f t="shared" si="8"/>
        <v>类</v>
      </c>
    </row>
    <row r="179" ht="36" customHeight="1" spans="1:7">
      <c r="A179" s="160" t="s">
        <v>3258</v>
      </c>
      <c r="B179" s="161" t="s">
        <v>3259</v>
      </c>
      <c r="C179" s="162">
        <f>SUM(C180:C182)</f>
        <v>0</v>
      </c>
      <c r="D179" s="162">
        <f>SUM(D180:D182)</f>
        <v>0</v>
      </c>
      <c r="E179" s="163" t="str">
        <f t="shared" si="6"/>
        <v/>
      </c>
      <c r="F179" s="159" t="str">
        <f t="shared" si="7"/>
        <v>否</v>
      </c>
      <c r="G179" s="141" t="str">
        <f t="shared" si="8"/>
        <v>款</v>
      </c>
    </row>
    <row r="180" ht="36" customHeight="1" spans="1:7">
      <c r="A180" s="160" t="s">
        <v>3260</v>
      </c>
      <c r="B180" s="161" t="s">
        <v>3261</v>
      </c>
      <c r="C180" s="162">
        <v>0</v>
      </c>
      <c r="D180" s="162">
        <v>0</v>
      </c>
      <c r="E180" s="163" t="str">
        <f t="shared" si="6"/>
        <v/>
      </c>
      <c r="F180" s="159" t="str">
        <f t="shared" si="7"/>
        <v>否</v>
      </c>
      <c r="G180" s="141" t="str">
        <f t="shared" si="8"/>
        <v>项</v>
      </c>
    </row>
    <row r="181" s="139" customFormat="1" ht="36" customHeight="1" spans="1:7">
      <c r="A181" s="160" t="s">
        <v>3262</v>
      </c>
      <c r="B181" s="161" t="s">
        <v>3263</v>
      </c>
      <c r="C181" s="162">
        <v>0</v>
      </c>
      <c r="D181" s="162">
        <v>0</v>
      </c>
      <c r="E181" s="163" t="str">
        <f t="shared" si="6"/>
        <v/>
      </c>
      <c r="F181" s="159" t="str">
        <f t="shared" si="7"/>
        <v>否</v>
      </c>
      <c r="G181" s="141" t="str">
        <f t="shared" si="8"/>
        <v>项</v>
      </c>
    </row>
    <row r="182" s="139" customFormat="1" ht="36" customHeight="1" spans="1:7">
      <c r="A182" s="160" t="s">
        <v>3264</v>
      </c>
      <c r="B182" s="161" t="s">
        <v>3265</v>
      </c>
      <c r="C182" s="162">
        <v>0</v>
      </c>
      <c r="D182" s="162">
        <v>0</v>
      </c>
      <c r="E182" s="163" t="str">
        <f t="shared" si="6"/>
        <v/>
      </c>
      <c r="F182" s="159" t="str">
        <f t="shared" si="7"/>
        <v>否</v>
      </c>
      <c r="G182" s="141" t="str">
        <f t="shared" si="8"/>
        <v>项</v>
      </c>
    </row>
    <row r="183" ht="36" customHeight="1" spans="1:7">
      <c r="A183" s="160" t="s">
        <v>3266</v>
      </c>
      <c r="B183" s="161" t="s">
        <v>3267</v>
      </c>
      <c r="C183" s="162">
        <f>SUM(C184:C191)</f>
        <v>4</v>
      </c>
      <c r="D183" s="162">
        <f>SUM(D184:D191)</f>
        <v>2</v>
      </c>
      <c r="E183" s="163">
        <f t="shared" si="6"/>
        <v>-0.5</v>
      </c>
      <c r="F183" s="159" t="str">
        <f t="shared" si="7"/>
        <v>是</v>
      </c>
      <c r="G183" s="141" t="str">
        <f t="shared" si="8"/>
        <v>款</v>
      </c>
    </row>
    <row r="184" s="139" customFormat="1" ht="36" customHeight="1" spans="1:7">
      <c r="A184" s="160" t="s">
        <v>3268</v>
      </c>
      <c r="B184" s="161" t="s">
        <v>3269</v>
      </c>
      <c r="C184" s="162">
        <v>0</v>
      </c>
      <c r="D184" s="162">
        <v>0</v>
      </c>
      <c r="E184" s="163" t="str">
        <f t="shared" si="6"/>
        <v/>
      </c>
      <c r="F184" s="159" t="str">
        <f t="shared" si="7"/>
        <v>否</v>
      </c>
      <c r="G184" s="141" t="str">
        <f t="shared" si="8"/>
        <v>项</v>
      </c>
    </row>
    <row r="185" ht="36" customHeight="1" spans="1:7">
      <c r="A185" s="160" t="s">
        <v>3270</v>
      </c>
      <c r="B185" s="161" t="s">
        <v>3271</v>
      </c>
      <c r="C185" s="162">
        <v>0</v>
      </c>
      <c r="D185" s="162">
        <v>0</v>
      </c>
      <c r="E185" s="163" t="str">
        <f t="shared" si="6"/>
        <v/>
      </c>
      <c r="F185" s="159" t="str">
        <f t="shared" si="7"/>
        <v>否</v>
      </c>
      <c r="G185" s="141" t="str">
        <f t="shared" si="8"/>
        <v>项</v>
      </c>
    </row>
    <row r="186" ht="36" customHeight="1" spans="1:7">
      <c r="A186" s="160" t="s">
        <v>3272</v>
      </c>
      <c r="B186" s="161" t="s">
        <v>3273</v>
      </c>
      <c r="C186" s="162">
        <v>2</v>
      </c>
      <c r="D186" s="162">
        <v>2</v>
      </c>
      <c r="E186" s="163">
        <f t="shared" si="6"/>
        <v>0</v>
      </c>
      <c r="F186" s="159" t="str">
        <f t="shared" si="7"/>
        <v>是</v>
      </c>
      <c r="G186" s="141" t="str">
        <f t="shared" si="8"/>
        <v>项</v>
      </c>
    </row>
    <row r="187" ht="36" customHeight="1" spans="1:7">
      <c r="A187" s="160" t="s">
        <v>3274</v>
      </c>
      <c r="B187" s="161" t="s">
        <v>3275</v>
      </c>
      <c r="C187" s="162">
        <v>0</v>
      </c>
      <c r="D187" s="162">
        <v>0</v>
      </c>
      <c r="E187" s="163" t="str">
        <f t="shared" si="6"/>
        <v/>
      </c>
      <c r="F187" s="159" t="str">
        <f t="shared" si="7"/>
        <v>否</v>
      </c>
      <c r="G187" s="141" t="str">
        <f t="shared" si="8"/>
        <v>项</v>
      </c>
    </row>
    <row r="188" ht="36" customHeight="1" spans="1:7">
      <c r="A188" s="160" t="s">
        <v>3276</v>
      </c>
      <c r="B188" s="161" t="s">
        <v>3277</v>
      </c>
      <c r="C188" s="162">
        <v>0</v>
      </c>
      <c r="D188" s="162">
        <v>0</v>
      </c>
      <c r="E188" s="163" t="str">
        <f t="shared" si="6"/>
        <v/>
      </c>
      <c r="F188" s="159" t="str">
        <f t="shared" si="7"/>
        <v>否</v>
      </c>
      <c r="G188" s="141" t="str">
        <f t="shared" si="8"/>
        <v>项</v>
      </c>
    </row>
    <row r="189" ht="36" customHeight="1" spans="1:7">
      <c r="A189" s="160" t="s">
        <v>3278</v>
      </c>
      <c r="B189" s="161" t="s">
        <v>3279</v>
      </c>
      <c r="C189" s="162">
        <v>0</v>
      </c>
      <c r="D189" s="162">
        <v>0</v>
      </c>
      <c r="E189" s="163" t="str">
        <f t="shared" si="6"/>
        <v/>
      </c>
      <c r="F189" s="159" t="str">
        <f t="shared" si="7"/>
        <v>否</v>
      </c>
      <c r="G189" s="141" t="str">
        <f t="shared" si="8"/>
        <v>项</v>
      </c>
    </row>
    <row r="190" s="139" customFormat="1" ht="36" customHeight="1" spans="1:7">
      <c r="A190" s="160" t="s">
        <v>3280</v>
      </c>
      <c r="B190" s="161" t="s">
        <v>3281</v>
      </c>
      <c r="C190" s="162">
        <v>2</v>
      </c>
      <c r="D190" s="162">
        <v>0</v>
      </c>
      <c r="E190" s="163">
        <f t="shared" si="6"/>
        <v>-1</v>
      </c>
      <c r="F190" s="159" t="str">
        <f t="shared" si="7"/>
        <v>是</v>
      </c>
      <c r="G190" s="141" t="str">
        <f t="shared" si="8"/>
        <v>项</v>
      </c>
    </row>
    <row r="191" ht="36" customHeight="1" spans="1:7">
      <c r="A191" s="160" t="s">
        <v>3282</v>
      </c>
      <c r="B191" s="161" t="s">
        <v>3283</v>
      </c>
      <c r="C191" s="162">
        <v>0</v>
      </c>
      <c r="D191" s="162">
        <v>0</v>
      </c>
      <c r="E191" s="163" t="str">
        <f t="shared" si="6"/>
        <v/>
      </c>
      <c r="F191" s="159" t="str">
        <f t="shared" si="7"/>
        <v>否</v>
      </c>
      <c r="G191" s="141" t="str">
        <f t="shared" si="8"/>
        <v>项</v>
      </c>
    </row>
    <row r="192" ht="36" customHeight="1" spans="1:7">
      <c r="A192" s="160" t="s">
        <v>3284</v>
      </c>
      <c r="B192" s="161" t="s">
        <v>3285</v>
      </c>
      <c r="C192" s="162">
        <f>SUM(C193:C203)</f>
        <v>453</v>
      </c>
      <c r="D192" s="162">
        <f>SUM(D193:D203)</f>
        <v>500</v>
      </c>
      <c r="E192" s="163">
        <f t="shared" si="6"/>
        <v>0.103752759381899</v>
      </c>
      <c r="F192" s="159" t="str">
        <f t="shared" si="7"/>
        <v>是</v>
      </c>
      <c r="G192" s="141" t="str">
        <f t="shared" si="8"/>
        <v>款</v>
      </c>
    </row>
    <row r="193" ht="36" customHeight="1" spans="1:7">
      <c r="A193" s="164">
        <v>2296001</v>
      </c>
      <c r="B193" s="161" t="s">
        <v>3286</v>
      </c>
      <c r="C193" s="162">
        <v>0</v>
      </c>
      <c r="D193" s="162">
        <v>0</v>
      </c>
      <c r="E193" s="163" t="str">
        <f t="shared" si="6"/>
        <v/>
      </c>
      <c r="F193" s="159" t="str">
        <f t="shared" si="7"/>
        <v>否</v>
      </c>
      <c r="G193" s="141" t="str">
        <f t="shared" si="8"/>
        <v>项</v>
      </c>
    </row>
    <row r="194" s="139" customFormat="1" ht="36" customHeight="1" spans="1:7">
      <c r="A194" s="160" t="s">
        <v>3287</v>
      </c>
      <c r="B194" s="161" t="s">
        <v>3288</v>
      </c>
      <c r="C194" s="162">
        <v>135</v>
      </c>
      <c r="D194" s="165">
        <v>85</v>
      </c>
      <c r="E194" s="163">
        <f t="shared" si="6"/>
        <v>-0.37037037037037</v>
      </c>
      <c r="F194" s="159" t="str">
        <f t="shared" si="7"/>
        <v>是</v>
      </c>
      <c r="G194" s="141" t="str">
        <f t="shared" si="8"/>
        <v>项</v>
      </c>
    </row>
    <row r="195" ht="36" customHeight="1" spans="1:7">
      <c r="A195" s="160" t="s">
        <v>3289</v>
      </c>
      <c r="B195" s="161" t="s">
        <v>3290</v>
      </c>
      <c r="C195" s="162">
        <v>93</v>
      </c>
      <c r="D195" s="165">
        <v>90</v>
      </c>
      <c r="E195" s="163">
        <f t="shared" si="6"/>
        <v>-0.032258064516129</v>
      </c>
      <c r="F195" s="159" t="str">
        <f t="shared" si="7"/>
        <v>是</v>
      </c>
      <c r="G195" s="141" t="str">
        <f t="shared" si="8"/>
        <v>项</v>
      </c>
    </row>
    <row r="196" ht="36" customHeight="1" spans="1:7">
      <c r="A196" s="160" t="s">
        <v>3291</v>
      </c>
      <c r="B196" s="161" t="s">
        <v>3292</v>
      </c>
      <c r="C196" s="162">
        <v>23</v>
      </c>
      <c r="D196" s="165">
        <v>19</v>
      </c>
      <c r="E196" s="163">
        <f t="shared" ref="E196:E259" si="9">IF(C196&lt;&gt;0,D196/C196-1,"")</f>
        <v>-0.173913043478261</v>
      </c>
      <c r="F196" s="159" t="str">
        <f t="shared" si="7"/>
        <v>是</v>
      </c>
      <c r="G196" s="141" t="str">
        <f t="shared" si="8"/>
        <v>项</v>
      </c>
    </row>
    <row r="197" ht="36" customHeight="1" spans="1:7">
      <c r="A197" s="160" t="s">
        <v>3293</v>
      </c>
      <c r="B197" s="161" t="s">
        <v>3294</v>
      </c>
      <c r="C197" s="162">
        <v>0</v>
      </c>
      <c r="D197" s="165" t="s">
        <v>74</v>
      </c>
      <c r="E197" s="163" t="str">
        <f t="shared" si="9"/>
        <v/>
      </c>
      <c r="F197" s="159" t="str">
        <f t="shared" ref="F197:F260" si="10">IF(LEN(A197)=3,"是",IF(B197&lt;&gt;"",IF(SUM(C197:D197)&lt;&gt;0,"是","否"),"是"))</f>
        <v>否</v>
      </c>
      <c r="G197" s="141" t="str">
        <f t="shared" ref="G197:G259" si="11">IF(LEN(A197)=3,"类",IF(LEN(A197)=5,"款","项"))</f>
        <v>项</v>
      </c>
    </row>
    <row r="198" ht="36" customHeight="1" spans="1:7">
      <c r="A198" s="160" t="s">
        <v>3295</v>
      </c>
      <c r="B198" s="161" t="s">
        <v>3296</v>
      </c>
      <c r="C198" s="162">
        <v>35</v>
      </c>
      <c r="D198" s="165">
        <v>5</v>
      </c>
      <c r="E198" s="163">
        <f t="shared" si="9"/>
        <v>-0.857142857142857</v>
      </c>
      <c r="F198" s="159" t="str">
        <f t="shared" si="10"/>
        <v>是</v>
      </c>
      <c r="G198" s="141" t="str">
        <f t="shared" si="11"/>
        <v>项</v>
      </c>
    </row>
    <row r="199" s="139" customFormat="1" ht="36" customHeight="1" spans="1:7">
      <c r="A199" s="160" t="s">
        <v>3297</v>
      </c>
      <c r="B199" s="161" t="s">
        <v>3298</v>
      </c>
      <c r="C199" s="162">
        <v>0</v>
      </c>
      <c r="D199" s="162">
        <v>0</v>
      </c>
      <c r="E199" s="163" t="str">
        <f t="shared" si="9"/>
        <v/>
      </c>
      <c r="F199" s="159" t="str">
        <f t="shared" si="10"/>
        <v>否</v>
      </c>
      <c r="G199" s="141" t="str">
        <f t="shared" si="11"/>
        <v>项</v>
      </c>
    </row>
    <row r="200" s="139" customFormat="1" ht="36" customHeight="1" spans="1:7">
      <c r="A200" s="160" t="s">
        <v>3299</v>
      </c>
      <c r="B200" s="161" t="s">
        <v>3300</v>
      </c>
      <c r="C200" s="162">
        <v>0</v>
      </c>
      <c r="D200" s="162">
        <v>0</v>
      </c>
      <c r="E200" s="163" t="str">
        <f t="shared" si="9"/>
        <v/>
      </c>
      <c r="F200" s="159" t="str">
        <f t="shared" si="10"/>
        <v>否</v>
      </c>
      <c r="G200" s="141" t="str">
        <f t="shared" si="11"/>
        <v>项</v>
      </c>
    </row>
    <row r="201" s="139" customFormat="1" ht="36" customHeight="1" spans="1:7">
      <c r="A201" s="160" t="s">
        <v>3301</v>
      </c>
      <c r="B201" s="161" t="s">
        <v>3302</v>
      </c>
      <c r="C201" s="162">
        <v>0</v>
      </c>
      <c r="D201" s="162">
        <v>0</v>
      </c>
      <c r="E201" s="163" t="str">
        <f t="shared" si="9"/>
        <v/>
      </c>
      <c r="F201" s="159" t="str">
        <f t="shared" si="10"/>
        <v>否</v>
      </c>
      <c r="G201" s="141" t="str">
        <f t="shared" si="11"/>
        <v>项</v>
      </c>
    </row>
    <row r="202" ht="36" customHeight="1" spans="1:7">
      <c r="A202" s="160" t="s">
        <v>3303</v>
      </c>
      <c r="B202" s="161" t="s">
        <v>3304</v>
      </c>
      <c r="C202" s="162">
        <v>37</v>
      </c>
      <c r="D202" s="165">
        <v>39</v>
      </c>
      <c r="E202" s="163">
        <f t="shared" si="9"/>
        <v>0.0540540540540539</v>
      </c>
      <c r="F202" s="159" t="str">
        <f t="shared" si="10"/>
        <v>是</v>
      </c>
      <c r="G202" s="141" t="str">
        <f t="shared" si="11"/>
        <v>项</v>
      </c>
    </row>
    <row r="203" s="139" customFormat="1" ht="36" customHeight="1" spans="1:7">
      <c r="A203" s="160" t="s">
        <v>3305</v>
      </c>
      <c r="B203" s="161" t="s">
        <v>3306</v>
      </c>
      <c r="C203" s="162">
        <v>130</v>
      </c>
      <c r="D203" s="165">
        <v>262</v>
      </c>
      <c r="E203" s="163">
        <f t="shared" si="9"/>
        <v>1.01538461538462</v>
      </c>
      <c r="F203" s="159" t="str">
        <f t="shared" si="10"/>
        <v>是</v>
      </c>
      <c r="G203" s="141" t="str">
        <f t="shared" si="11"/>
        <v>项</v>
      </c>
    </row>
    <row r="204" s="139" customFormat="1" ht="36" customHeight="1" spans="1:7">
      <c r="A204" s="155" t="s">
        <v>161</v>
      </c>
      <c r="B204" s="156" t="s">
        <v>1424</v>
      </c>
      <c r="C204" s="157">
        <f>SUM(C205:C220)</f>
        <v>936</v>
      </c>
      <c r="D204" s="157">
        <f>SUM(D205:D220)</f>
        <v>1200</v>
      </c>
      <c r="E204" s="158">
        <f t="shared" si="9"/>
        <v>0.282051282051282</v>
      </c>
      <c r="F204" s="159" t="str">
        <f t="shared" si="10"/>
        <v>是</v>
      </c>
      <c r="G204" s="141" t="str">
        <f t="shared" si="11"/>
        <v>类</v>
      </c>
    </row>
    <row r="205" s="139" customFormat="1" ht="36" customHeight="1" spans="1:7">
      <c r="A205" s="160" t="s">
        <v>3307</v>
      </c>
      <c r="B205" s="161" t="s">
        <v>3308</v>
      </c>
      <c r="C205" s="162">
        <v>0</v>
      </c>
      <c r="D205" s="162">
        <v>0</v>
      </c>
      <c r="E205" s="163" t="str">
        <f t="shared" si="9"/>
        <v/>
      </c>
      <c r="F205" s="159" t="str">
        <f t="shared" si="10"/>
        <v>否</v>
      </c>
      <c r="G205" s="141" t="str">
        <f t="shared" si="11"/>
        <v>项</v>
      </c>
    </row>
    <row r="206" s="139" customFormat="1" ht="36" customHeight="1" spans="1:7">
      <c r="A206" s="160" t="s">
        <v>3309</v>
      </c>
      <c r="B206" s="161" t="s">
        <v>3310</v>
      </c>
      <c r="C206" s="162">
        <v>0</v>
      </c>
      <c r="D206" s="162">
        <v>0</v>
      </c>
      <c r="E206" s="163" t="str">
        <f t="shared" si="9"/>
        <v/>
      </c>
      <c r="F206" s="159" t="str">
        <f t="shared" si="10"/>
        <v>否</v>
      </c>
      <c r="G206" s="141" t="str">
        <f t="shared" si="11"/>
        <v>项</v>
      </c>
    </row>
    <row r="207" s="139" customFormat="1" ht="36" customHeight="1" spans="1:7">
      <c r="A207" s="160" t="s">
        <v>3311</v>
      </c>
      <c r="B207" s="161" t="s">
        <v>3312</v>
      </c>
      <c r="C207" s="162">
        <v>0</v>
      </c>
      <c r="D207" s="162">
        <v>0</v>
      </c>
      <c r="E207" s="163" t="str">
        <f t="shared" si="9"/>
        <v/>
      </c>
      <c r="F207" s="159" t="str">
        <f t="shared" si="10"/>
        <v>否</v>
      </c>
      <c r="G207" s="141" t="str">
        <f t="shared" si="11"/>
        <v>项</v>
      </c>
    </row>
    <row r="208" s="139" customFormat="1" ht="36" customHeight="1" spans="1:7">
      <c r="A208" s="160" t="s">
        <v>3313</v>
      </c>
      <c r="B208" s="161" t="s">
        <v>3314</v>
      </c>
      <c r="C208" s="162">
        <v>936</v>
      </c>
      <c r="D208" s="162">
        <v>0</v>
      </c>
      <c r="E208" s="163">
        <f t="shared" si="9"/>
        <v>-1</v>
      </c>
      <c r="F208" s="159" t="str">
        <f t="shared" si="10"/>
        <v>是</v>
      </c>
      <c r="G208" s="141" t="str">
        <f t="shared" si="11"/>
        <v>项</v>
      </c>
    </row>
    <row r="209" s="139" customFormat="1" ht="36" customHeight="1" spans="1:7">
      <c r="A209" s="160" t="s">
        <v>3315</v>
      </c>
      <c r="B209" s="161" t="s">
        <v>3316</v>
      </c>
      <c r="C209" s="162">
        <v>0</v>
      </c>
      <c r="D209" s="162">
        <v>0</v>
      </c>
      <c r="E209" s="163" t="str">
        <f t="shared" si="9"/>
        <v/>
      </c>
      <c r="F209" s="159" t="str">
        <f t="shared" si="10"/>
        <v>否</v>
      </c>
      <c r="G209" s="141" t="str">
        <f t="shared" si="11"/>
        <v>项</v>
      </c>
    </row>
    <row r="210" ht="36" customHeight="1" spans="1:7">
      <c r="A210" s="160" t="s">
        <v>3317</v>
      </c>
      <c r="B210" s="161" t="s">
        <v>3318</v>
      </c>
      <c r="C210" s="162">
        <v>0</v>
      </c>
      <c r="D210" s="162">
        <v>0</v>
      </c>
      <c r="E210" s="163" t="str">
        <f t="shared" si="9"/>
        <v/>
      </c>
      <c r="F210" s="159" t="str">
        <f t="shared" si="10"/>
        <v>否</v>
      </c>
      <c r="G210" s="141" t="str">
        <f t="shared" si="11"/>
        <v>项</v>
      </c>
    </row>
    <row r="211" ht="36" customHeight="1" spans="1:7">
      <c r="A211" s="160" t="s">
        <v>3319</v>
      </c>
      <c r="B211" s="161" t="s">
        <v>3320</v>
      </c>
      <c r="C211" s="162">
        <v>0</v>
      </c>
      <c r="D211" s="162">
        <v>0</v>
      </c>
      <c r="E211" s="163" t="str">
        <f t="shared" si="9"/>
        <v/>
      </c>
      <c r="F211" s="159" t="str">
        <f t="shared" si="10"/>
        <v>否</v>
      </c>
      <c r="G211" s="141" t="str">
        <f t="shared" si="11"/>
        <v>项</v>
      </c>
    </row>
    <row r="212" ht="36" customHeight="1" spans="1:7">
      <c r="A212" s="160" t="s">
        <v>3321</v>
      </c>
      <c r="B212" s="161" t="s">
        <v>3322</v>
      </c>
      <c r="C212" s="162">
        <v>0</v>
      </c>
      <c r="D212" s="162">
        <v>0</v>
      </c>
      <c r="E212" s="163" t="str">
        <f t="shared" si="9"/>
        <v/>
      </c>
      <c r="F212" s="159" t="str">
        <f t="shared" si="10"/>
        <v>否</v>
      </c>
      <c r="G212" s="141" t="str">
        <f t="shared" si="11"/>
        <v>项</v>
      </c>
    </row>
    <row r="213" ht="36" customHeight="1" spans="1:7">
      <c r="A213" s="160" t="s">
        <v>3323</v>
      </c>
      <c r="B213" s="161" t="s">
        <v>3324</v>
      </c>
      <c r="C213" s="162">
        <v>0</v>
      </c>
      <c r="D213" s="162">
        <v>0</v>
      </c>
      <c r="E213" s="163" t="str">
        <f t="shared" si="9"/>
        <v/>
      </c>
      <c r="F213" s="159" t="str">
        <f t="shared" si="10"/>
        <v>否</v>
      </c>
      <c r="G213" s="141" t="str">
        <f t="shared" si="11"/>
        <v>项</v>
      </c>
    </row>
    <row r="214" ht="36" customHeight="1" spans="1:7">
      <c r="A214" s="160" t="s">
        <v>3325</v>
      </c>
      <c r="B214" s="161" t="s">
        <v>3326</v>
      </c>
      <c r="C214" s="162">
        <v>0</v>
      </c>
      <c r="D214" s="162">
        <v>0</v>
      </c>
      <c r="E214" s="163" t="str">
        <f t="shared" si="9"/>
        <v/>
      </c>
      <c r="F214" s="159" t="str">
        <f t="shared" si="10"/>
        <v>否</v>
      </c>
      <c r="G214" s="141" t="str">
        <f t="shared" si="11"/>
        <v>项</v>
      </c>
    </row>
    <row r="215" ht="36" customHeight="1" spans="1:7">
      <c r="A215" s="160" t="s">
        <v>3327</v>
      </c>
      <c r="B215" s="161" t="s">
        <v>3328</v>
      </c>
      <c r="C215" s="162">
        <v>0</v>
      </c>
      <c r="D215" s="162">
        <v>0</v>
      </c>
      <c r="E215" s="163" t="str">
        <f t="shared" si="9"/>
        <v/>
      </c>
      <c r="F215" s="159" t="str">
        <f t="shared" si="10"/>
        <v>否</v>
      </c>
      <c r="G215" s="141" t="str">
        <f t="shared" si="11"/>
        <v>项</v>
      </c>
    </row>
    <row r="216" ht="36" customHeight="1" spans="1:7">
      <c r="A216" s="160" t="s">
        <v>3329</v>
      </c>
      <c r="B216" s="161" t="s">
        <v>3330</v>
      </c>
      <c r="C216" s="162">
        <v>0</v>
      </c>
      <c r="D216" s="162">
        <v>0</v>
      </c>
      <c r="E216" s="163" t="str">
        <f t="shared" si="9"/>
        <v/>
      </c>
      <c r="F216" s="159" t="str">
        <f t="shared" si="10"/>
        <v>否</v>
      </c>
      <c r="G216" s="141" t="str">
        <f t="shared" si="11"/>
        <v>项</v>
      </c>
    </row>
    <row r="217" s="139" customFormat="1" ht="36" customHeight="1" spans="1:7">
      <c r="A217" s="160" t="s">
        <v>3331</v>
      </c>
      <c r="B217" s="161" t="s">
        <v>3332</v>
      </c>
      <c r="C217" s="162">
        <v>0</v>
      </c>
      <c r="D217" s="162">
        <v>0</v>
      </c>
      <c r="E217" s="163" t="str">
        <f t="shared" si="9"/>
        <v/>
      </c>
      <c r="F217" s="159" t="str">
        <f t="shared" si="10"/>
        <v>否</v>
      </c>
      <c r="G217" s="141" t="str">
        <f t="shared" si="11"/>
        <v>项</v>
      </c>
    </row>
    <row r="218" s="139" customFormat="1" ht="36" customHeight="1" spans="1:7">
      <c r="A218" s="160" t="s">
        <v>3333</v>
      </c>
      <c r="B218" s="161" t="s">
        <v>3334</v>
      </c>
      <c r="C218" s="162">
        <v>0</v>
      </c>
      <c r="D218" s="162">
        <v>0</v>
      </c>
      <c r="E218" s="163" t="str">
        <f t="shared" si="9"/>
        <v/>
      </c>
      <c r="F218" s="159" t="str">
        <f t="shared" si="10"/>
        <v>否</v>
      </c>
      <c r="G218" s="141" t="str">
        <f t="shared" si="11"/>
        <v>项</v>
      </c>
    </row>
    <row r="219" s="139" customFormat="1" ht="36" customHeight="1" spans="1:7">
      <c r="A219" s="160" t="s">
        <v>3335</v>
      </c>
      <c r="B219" s="161" t="s">
        <v>3336</v>
      </c>
      <c r="C219" s="162">
        <v>0</v>
      </c>
      <c r="D219" s="162">
        <v>0</v>
      </c>
      <c r="E219" s="163" t="str">
        <f t="shared" si="9"/>
        <v/>
      </c>
      <c r="F219" s="159" t="str">
        <f t="shared" si="10"/>
        <v>否</v>
      </c>
      <c r="G219" s="141" t="str">
        <f t="shared" si="11"/>
        <v>项</v>
      </c>
    </row>
    <row r="220" ht="36" customHeight="1" spans="1:7">
      <c r="A220" s="160" t="s">
        <v>3337</v>
      </c>
      <c r="B220" s="161" t="s">
        <v>3338</v>
      </c>
      <c r="C220" s="162">
        <v>0</v>
      </c>
      <c r="D220" s="162">
        <v>1200</v>
      </c>
      <c r="E220" s="163" t="str">
        <f t="shared" si="9"/>
        <v/>
      </c>
      <c r="F220" s="159" t="str">
        <f t="shared" si="10"/>
        <v>是</v>
      </c>
      <c r="G220" s="141" t="str">
        <f t="shared" si="11"/>
        <v>项</v>
      </c>
    </row>
    <row r="221" s="139" customFormat="1" ht="36" customHeight="1" spans="1:7">
      <c r="A221" s="155" t="s">
        <v>163</v>
      </c>
      <c r="B221" s="156" t="s">
        <v>1443</v>
      </c>
      <c r="C221" s="157">
        <f>C222</f>
        <v>1</v>
      </c>
      <c r="D221" s="157">
        <f>D222</f>
        <v>0</v>
      </c>
      <c r="E221" s="158">
        <f t="shared" si="9"/>
        <v>-1</v>
      </c>
      <c r="F221" s="159" t="str">
        <f t="shared" si="10"/>
        <v>是</v>
      </c>
      <c r="G221" s="141" t="str">
        <f t="shared" si="11"/>
        <v>类</v>
      </c>
    </row>
    <row r="222" s="139" customFormat="1" ht="36" customHeight="1" spans="1:7">
      <c r="A222" s="164">
        <v>23304</v>
      </c>
      <c r="B222" s="161" t="s">
        <v>3339</v>
      </c>
      <c r="C222" s="162">
        <f>SUM(C223:C238)</f>
        <v>1</v>
      </c>
      <c r="D222" s="162">
        <f>SUM(D223:D238)</f>
        <v>0</v>
      </c>
      <c r="E222" s="163">
        <f t="shared" si="9"/>
        <v>-1</v>
      </c>
      <c r="F222" s="159" t="str">
        <f t="shared" si="10"/>
        <v>是</v>
      </c>
      <c r="G222" s="141" t="str">
        <f t="shared" si="11"/>
        <v>款</v>
      </c>
    </row>
    <row r="223" ht="36" customHeight="1" spans="1:7">
      <c r="A223" s="160" t="s">
        <v>3340</v>
      </c>
      <c r="B223" s="161" t="s">
        <v>3341</v>
      </c>
      <c r="C223" s="162">
        <v>0</v>
      </c>
      <c r="D223" s="162">
        <v>0</v>
      </c>
      <c r="E223" s="163" t="str">
        <f t="shared" si="9"/>
        <v/>
      </c>
      <c r="F223" s="159" t="str">
        <f t="shared" si="10"/>
        <v>否</v>
      </c>
      <c r="G223" s="141" t="str">
        <f t="shared" si="11"/>
        <v>项</v>
      </c>
    </row>
    <row r="224" s="139" customFormat="1" ht="36" customHeight="1" spans="1:7">
      <c r="A224" s="160" t="s">
        <v>3342</v>
      </c>
      <c r="B224" s="161" t="s">
        <v>3343</v>
      </c>
      <c r="C224" s="162">
        <v>0</v>
      </c>
      <c r="D224" s="162">
        <v>0</v>
      </c>
      <c r="E224" s="163" t="str">
        <f t="shared" si="9"/>
        <v/>
      </c>
      <c r="F224" s="159" t="str">
        <f t="shared" si="10"/>
        <v>否</v>
      </c>
      <c r="G224" s="141" t="str">
        <f t="shared" si="11"/>
        <v>项</v>
      </c>
    </row>
    <row r="225" ht="36" customHeight="1" spans="1:7">
      <c r="A225" s="160" t="s">
        <v>3344</v>
      </c>
      <c r="B225" s="161" t="s">
        <v>3345</v>
      </c>
      <c r="C225" s="162">
        <v>0</v>
      </c>
      <c r="D225" s="162">
        <v>0</v>
      </c>
      <c r="E225" s="163" t="str">
        <f t="shared" si="9"/>
        <v/>
      </c>
      <c r="F225" s="159" t="str">
        <f t="shared" si="10"/>
        <v>否</v>
      </c>
      <c r="G225" s="141" t="str">
        <f t="shared" si="11"/>
        <v>项</v>
      </c>
    </row>
    <row r="226" s="139" customFormat="1" ht="36" customHeight="1" spans="1:7">
      <c r="A226" s="160" t="s">
        <v>3346</v>
      </c>
      <c r="B226" s="161" t="s">
        <v>3347</v>
      </c>
      <c r="C226" s="162">
        <v>1</v>
      </c>
      <c r="D226" s="162">
        <v>0</v>
      </c>
      <c r="E226" s="163">
        <f t="shared" si="9"/>
        <v>-1</v>
      </c>
      <c r="F226" s="159" t="str">
        <f t="shared" si="10"/>
        <v>是</v>
      </c>
      <c r="G226" s="141" t="str">
        <f t="shared" si="11"/>
        <v>项</v>
      </c>
    </row>
    <row r="227" s="139" customFormat="1" ht="36" customHeight="1" spans="1:7">
      <c r="A227" s="160" t="s">
        <v>3348</v>
      </c>
      <c r="B227" s="161" t="s">
        <v>3349</v>
      </c>
      <c r="C227" s="162">
        <v>0</v>
      </c>
      <c r="D227" s="162">
        <v>0</v>
      </c>
      <c r="E227" s="163" t="str">
        <f t="shared" si="9"/>
        <v/>
      </c>
      <c r="F227" s="159" t="str">
        <f t="shared" si="10"/>
        <v>否</v>
      </c>
      <c r="G227" s="141" t="str">
        <f t="shared" si="11"/>
        <v>项</v>
      </c>
    </row>
    <row r="228" ht="36" customHeight="1" spans="1:7">
      <c r="A228" s="160" t="s">
        <v>3350</v>
      </c>
      <c r="B228" s="161" t="s">
        <v>3351</v>
      </c>
      <c r="C228" s="162">
        <v>0</v>
      </c>
      <c r="D228" s="162">
        <v>0</v>
      </c>
      <c r="E228" s="163" t="str">
        <f t="shared" si="9"/>
        <v/>
      </c>
      <c r="F228" s="159" t="str">
        <f t="shared" si="10"/>
        <v>否</v>
      </c>
      <c r="G228" s="141" t="str">
        <f t="shared" si="11"/>
        <v>项</v>
      </c>
    </row>
    <row r="229" ht="36" customHeight="1" spans="1:7">
      <c r="A229" s="160" t="s">
        <v>3352</v>
      </c>
      <c r="B229" s="161" t="s">
        <v>3353</v>
      </c>
      <c r="C229" s="162">
        <v>0</v>
      </c>
      <c r="D229" s="162">
        <v>0</v>
      </c>
      <c r="E229" s="163" t="str">
        <f t="shared" si="9"/>
        <v/>
      </c>
      <c r="F229" s="159" t="str">
        <f t="shared" si="10"/>
        <v>否</v>
      </c>
      <c r="G229" s="141" t="str">
        <f t="shared" si="11"/>
        <v>项</v>
      </c>
    </row>
    <row r="230" ht="36" customHeight="1" spans="1:7">
      <c r="A230" s="160" t="s">
        <v>3354</v>
      </c>
      <c r="B230" s="161" t="s">
        <v>3355</v>
      </c>
      <c r="C230" s="162">
        <v>0</v>
      </c>
      <c r="D230" s="162">
        <v>0</v>
      </c>
      <c r="E230" s="163" t="str">
        <f t="shared" si="9"/>
        <v/>
      </c>
      <c r="F230" s="159" t="str">
        <f t="shared" si="10"/>
        <v>否</v>
      </c>
      <c r="G230" s="141" t="str">
        <f t="shared" si="11"/>
        <v>项</v>
      </c>
    </row>
    <row r="231" ht="36" customHeight="1" spans="1:7">
      <c r="A231" s="160" t="s">
        <v>3356</v>
      </c>
      <c r="B231" s="161" t="s">
        <v>3357</v>
      </c>
      <c r="C231" s="162">
        <v>0</v>
      </c>
      <c r="D231" s="162">
        <v>0</v>
      </c>
      <c r="E231" s="163" t="str">
        <f t="shared" si="9"/>
        <v/>
      </c>
      <c r="F231" s="159" t="str">
        <f t="shared" si="10"/>
        <v>否</v>
      </c>
      <c r="G231" s="141" t="str">
        <f t="shared" si="11"/>
        <v>项</v>
      </c>
    </row>
    <row r="232" ht="36" customHeight="1" spans="1:7">
      <c r="A232" s="160" t="s">
        <v>3358</v>
      </c>
      <c r="B232" s="161" t="s">
        <v>3359</v>
      </c>
      <c r="C232" s="162">
        <v>0</v>
      </c>
      <c r="D232" s="162">
        <v>0</v>
      </c>
      <c r="E232" s="163" t="str">
        <f t="shared" si="9"/>
        <v/>
      </c>
      <c r="F232" s="159" t="str">
        <f t="shared" si="10"/>
        <v>否</v>
      </c>
      <c r="G232" s="141" t="str">
        <f t="shared" si="11"/>
        <v>项</v>
      </c>
    </row>
    <row r="233" ht="36" customHeight="1" spans="1:7">
      <c r="A233" s="160" t="s">
        <v>3360</v>
      </c>
      <c r="B233" s="161" t="s">
        <v>3361</v>
      </c>
      <c r="C233" s="162">
        <v>0</v>
      </c>
      <c r="D233" s="162">
        <v>0</v>
      </c>
      <c r="E233" s="163" t="str">
        <f t="shared" si="9"/>
        <v/>
      </c>
      <c r="F233" s="159" t="str">
        <f t="shared" si="10"/>
        <v>否</v>
      </c>
      <c r="G233" s="141" t="str">
        <f t="shared" si="11"/>
        <v>项</v>
      </c>
    </row>
    <row r="234" ht="36" customHeight="1" spans="1:7">
      <c r="A234" s="160" t="s">
        <v>3362</v>
      </c>
      <c r="B234" s="161" t="s">
        <v>3363</v>
      </c>
      <c r="C234" s="162">
        <v>0</v>
      </c>
      <c r="D234" s="162">
        <v>0</v>
      </c>
      <c r="E234" s="163" t="str">
        <f t="shared" si="9"/>
        <v/>
      </c>
      <c r="F234" s="159" t="str">
        <f t="shared" si="10"/>
        <v>否</v>
      </c>
      <c r="G234" s="141" t="str">
        <f t="shared" si="11"/>
        <v>项</v>
      </c>
    </row>
    <row r="235" ht="36" customHeight="1" spans="1:7">
      <c r="A235" s="160" t="s">
        <v>3364</v>
      </c>
      <c r="B235" s="161" t="s">
        <v>3365</v>
      </c>
      <c r="C235" s="162">
        <v>0</v>
      </c>
      <c r="D235" s="162">
        <v>0</v>
      </c>
      <c r="E235" s="163" t="str">
        <f t="shared" si="9"/>
        <v/>
      </c>
      <c r="F235" s="159" t="str">
        <f t="shared" si="10"/>
        <v>否</v>
      </c>
      <c r="G235" s="141" t="str">
        <f t="shared" si="11"/>
        <v>项</v>
      </c>
    </row>
    <row r="236" s="139" customFormat="1" ht="36" customHeight="1" spans="1:7">
      <c r="A236" s="160" t="s">
        <v>3366</v>
      </c>
      <c r="B236" s="161" t="s">
        <v>3367</v>
      </c>
      <c r="C236" s="162">
        <v>0</v>
      </c>
      <c r="D236" s="162">
        <v>0</v>
      </c>
      <c r="E236" s="163" t="str">
        <f t="shared" si="9"/>
        <v/>
      </c>
      <c r="F236" s="159" t="str">
        <f t="shared" si="10"/>
        <v>否</v>
      </c>
      <c r="G236" s="141" t="str">
        <f t="shared" si="11"/>
        <v>项</v>
      </c>
    </row>
    <row r="237" ht="36" customHeight="1" spans="1:7">
      <c r="A237" s="160" t="s">
        <v>3368</v>
      </c>
      <c r="B237" s="161" t="s">
        <v>3369</v>
      </c>
      <c r="C237" s="162">
        <v>0</v>
      </c>
      <c r="D237" s="162">
        <v>0</v>
      </c>
      <c r="E237" s="163" t="str">
        <f t="shared" si="9"/>
        <v/>
      </c>
      <c r="F237" s="159" t="str">
        <f t="shared" si="10"/>
        <v>否</v>
      </c>
      <c r="G237" s="141" t="str">
        <f t="shared" si="11"/>
        <v>项</v>
      </c>
    </row>
    <row r="238" ht="36" customHeight="1" spans="1:7">
      <c r="A238" s="160" t="s">
        <v>3370</v>
      </c>
      <c r="B238" s="161" t="s">
        <v>3371</v>
      </c>
      <c r="C238" s="162">
        <v>0</v>
      </c>
      <c r="D238" s="162">
        <v>0</v>
      </c>
      <c r="E238" s="163" t="str">
        <f t="shared" si="9"/>
        <v/>
      </c>
      <c r="F238" s="159" t="str">
        <f t="shared" si="10"/>
        <v>否</v>
      </c>
      <c r="G238" s="141" t="str">
        <f t="shared" si="11"/>
        <v>项</v>
      </c>
    </row>
    <row r="239" ht="36" customHeight="1" spans="1:7">
      <c r="A239" s="166" t="s">
        <v>3372</v>
      </c>
      <c r="B239" s="156" t="s">
        <v>1462</v>
      </c>
      <c r="C239" s="157">
        <f>SUM(C240,C253)</f>
        <v>426</v>
      </c>
      <c r="D239" s="157">
        <f>SUM(D240,D253)</f>
        <v>0</v>
      </c>
      <c r="E239" s="158">
        <f t="shared" si="9"/>
        <v>-1</v>
      </c>
      <c r="F239" s="159" t="str">
        <f t="shared" si="10"/>
        <v>是</v>
      </c>
      <c r="G239" s="141" t="str">
        <f t="shared" si="11"/>
        <v>类</v>
      </c>
    </row>
    <row r="240" ht="36" customHeight="1" spans="1:7">
      <c r="A240" s="164" t="s">
        <v>3373</v>
      </c>
      <c r="B240" s="161" t="s">
        <v>3374</v>
      </c>
      <c r="C240" s="162">
        <f>SUM(C241:C252)</f>
        <v>400</v>
      </c>
      <c r="D240" s="162">
        <f>SUM(D241:D252)</f>
        <v>0</v>
      </c>
      <c r="E240" s="163">
        <f t="shared" si="9"/>
        <v>-1</v>
      </c>
      <c r="F240" s="159" t="str">
        <f t="shared" si="10"/>
        <v>是</v>
      </c>
      <c r="G240" s="141" t="str">
        <f t="shared" si="11"/>
        <v>款</v>
      </c>
    </row>
    <row r="241" ht="36" customHeight="1" spans="1:7">
      <c r="A241" s="164" t="s">
        <v>3375</v>
      </c>
      <c r="B241" s="161" t="s">
        <v>3376</v>
      </c>
      <c r="C241" s="162">
        <v>0</v>
      </c>
      <c r="D241" s="162">
        <v>0</v>
      </c>
      <c r="E241" s="163" t="str">
        <f t="shared" si="9"/>
        <v/>
      </c>
      <c r="F241" s="159" t="str">
        <f t="shared" si="10"/>
        <v>否</v>
      </c>
      <c r="G241" s="141" t="str">
        <f t="shared" si="11"/>
        <v>项</v>
      </c>
    </row>
    <row r="242" ht="36" customHeight="1" spans="1:7">
      <c r="A242" s="164" t="s">
        <v>3377</v>
      </c>
      <c r="B242" s="161" t="s">
        <v>3378</v>
      </c>
      <c r="C242" s="162">
        <v>0</v>
      </c>
      <c r="D242" s="162">
        <v>0</v>
      </c>
      <c r="E242" s="163" t="str">
        <f t="shared" si="9"/>
        <v/>
      </c>
      <c r="F242" s="159" t="str">
        <f t="shared" si="10"/>
        <v>否</v>
      </c>
      <c r="G242" s="141" t="str">
        <f t="shared" si="11"/>
        <v>项</v>
      </c>
    </row>
    <row r="243" ht="36" customHeight="1" spans="1:7">
      <c r="A243" s="164" t="s">
        <v>3379</v>
      </c>
      <c r="B243" s="161" t="s">
        <v>3380</v>
      </c>
      <c r="C243" s="162">
        <v>0</v>
      </c>
      <c r="D243" s="162">
        <v>0</v>
      </c>
      <c r="E243" s="163" t="str">
        <f t="shared" si="9"/>
        <v/>
      </c>
      <c r="F243" s="159" t="str">
        <f t="shared" si="10"/>
        <v>否</v>
      </c>
      <c r="G243" s="141" t="str">
        <f t="shared" si="11"/>
        <v>项</v>
      </c>
    </row>
    <row r="244" ht="36" customHeight="1" spans="1:7">
      <c r="A244" s="164" t="s">
        <v>3381</v>
      </c>
      <c r="B244" s="161" t="s">
        <v>3382</v>
      </c>
      <c r="C244" s="162">
        <v>0</v>
      </c>
      <c r="D244" s="162">
        <v>0</v>
      </c>
      <c r="E244" s="163" t="str">
        <f t="shared" si="9"/>
        <v/>
      </c>
      <c r="F244" s="159" t="str">
        <f t="shared" si="10"/>
        <v>否</v>
      </c>
      <c r="G244" s="141" t="str">
        <f t="shared" si="11"/>
        <v>项</v>
      </c>
    </row>
    <row r="245" ht="36" customHeight="1" spans="1:7">
      <c r="A245" s="164" t="s">
        <v>3383</v>
      </c>
      <c r="B245" s="161" t="s">
        <v>3384</v>
      </c>
      <c r="C245" s="162">
        <v>0</v>
      </c>
      <c r="D245" s="162">
        <v>0</v>
      </c>
      <c r="E245" s="163" t="str">
        <f t="shared" si="9"/>
        <v/>
      </c>
      <c r="F245" s="159" t="str">
        <f t="shared" si="10"/>
        <v>否</v>
      </c>
      <c r="G245" s="141" t="str">
        <f t="shared" si="11"/>
        <v>项</v>
      </c>
    </row>
    <row r="246" ht="36" customHeight="1" spans="1:7">
      <c r="A246" s="164" t="s">
        <v>3385</v>
      </c>
      <c r="B246" s="161" t="s">
        <v>3386</v>
      </c>
      <c r="C246" s="162">
        <v>0</v>
      </c>
      <c r="D246" s="162">
        <v>0</v>
      </c>
      <c r="E246" s="163" t="str">
        <f t="shared" si="9"/>
        <v/>
      </c>
      <c r="F246" s="159" t="str">
        <f t="shared" si="10"/>
        <v>否</v>
      </c>
      <c r="G246" s="141" t="str">
        <f t="shared" si="11"/>
        <v>项</v>
      </c>
    </row>
    <row r="247" ht="36" customHeight="1" spans="1:7">
      <c r="A247" s="164" t="s">
        <v>3387</v>
      </c>
      <c r="B247" s="161" t="s">
        <v>3388</v>
      </c>
      <c r="C247" s="162">
        <v>0</v>
      </c>
      <c r="D247" s="162">
        <v>0</v>
      </c>
      <c r="E247" s="163" t="str">
        <f t="shared" si="9"/>
        <v/>
      </c>
      <c r="F247" s="159" t="str">
        <f t="shared" si="10"/>
        <v>否</v>
      </c>
      <c r="G247" s="141" t="str">
        <f t="shared" si="11"/>
        <v>项</v>
      </c>
    </row>
    <row r="248" ht="36" customHeight="1" spans="1:7">
      <c r="A248" s="164" t="s">
        <v>3389</v>
      </c>
      <c r="B248" s="161" t="s">
        <v>3390</v>
      </c>
      <c r="C248" s="162">
        <v>0</v>
      </c>
      <c r="D248" s="162">
        <v>0</v>
      </c>
      <c r="E248" s="163" t="str">
        <f t="shared" si="9"/>
        <v/>
      </c>
      <c r="F248" s="159" t="str">
        <f t="shared" si="10"/>
        <v>否</v>
      </c>
      <c r="G248" s="141" t="str">
        <f t="shared" si="11"/>
        <v>项</v>
      </c>
    </row>
    <row r="249" ht="36" customHeight="1" spans="1:7">
      <c r="A249" s="164" t="s">
        <v>3391</v>
      </c>
      <c r="B249" s="161" t="s">
        <v>3392</v>
      </c>
      <c r="C249" s="162">
        <v>0</v>
      </c>
      <c r="D249" s="162">
        <v>0</v>
      </c>
      <c r="E249" s="163" t="str">
        <f t="shared" si="9"/>
        <v/>
      </c>
      <c r="F249" s="159" t="str">
        <f t="shared" si="10"/>
        <v>否</v>
      </c>
      <c r="G249" s="141" t="str">
        <f t="shared" si="11"/>
        <v>项</v>
      </c>
    </row>
    <row r="250" ht="36" customHeight="1" spans="1:7">
      <c r="A250" s="164" t="s">
        <v>3393</v>
      </c>
      <c r="B250" s="161" t="s">
        <v>3394</v>
      </c>
      <c r="C250" s="162">
        <v>400</v>
      </c>
      <c r="D250" s="162">
        <v>0</v>
      </c>
      <c r="E250" s="163">
        <f t="shared" si="9"/>
        <v>-1</v>
      </c>
      <c r="F250" s="159" t="str">
        <f t="shared" si="10"/>
        <v>是</v>
      </c>
      <c r="G250" s="141" t="str">
        <f t="shared" si="11"/>
        <v>项</v>
      </c>
    </row>
    <row r="251" ht="36" customHeight="1" spans="1:7">
      <c r="A251" s="164" t="s">
        <v>3395</v>
      </c>
      <c r="B251" s="161" t="s">
        <v>3396</v>
      </c>
      <c r="C251" s="162">
        <v>0</v>
      </c>
      <c r="D251" s="162">
        <v>0</v>
      </c>
      <c r="E251" s="163" t="str">
        <f t="shared" si="9"/>
        <v/>
      </c>
      <c r="F251" s="159" t="str">
        <f t="shared" si="10"/>
        <v>否</v>
      </c>
      <c r="G251" s="141" t="str">
        <f t="shared" si="11"/>
        <v>项</v>
      </c>
    </row>
    <row r="252" ht="36" customHeight="1" spans="1:7">
      <c r="A252" s="164" t="s">
        <v>3397</v>
      </c>
      <c r="B252" s="161" t="s">
        <v>3398</v>
      </c>
      <c r="C252" s="162">
        <v>0</v>
      </c>
      <c r="D252" s="162">
        <v>0</v>
      </c>
      <c r="E252" s="163" t="str">
        <f t="shared" si="9"/>
        <v/>
      </c>
      <c r="F252" s="159" t="str">
        <f t="shared" si="10"/>
        <v>否</v>
      </c>
      <c r="G252" s="141" t="str">
        <f t="shared" si="11"/>
        <v>项</v>
      </c>
    </row>
    <row r="253" ht="36" customHeight="1" spans="1:7">
      <c r="A253" s="164" t="s">
        <v>3399</v>
      </c>
      <c r="B253" s="161" t="s">
        <v>3400</v>
      </c>
      <c r="C253" s="162">
        <f>SUM(C254:C259)</f>
        <v>26</v>
      </c>
      <c r="D253" s="162">
        <f>SUM(D254:D259)</f>
        <v>0</v>
      </c>
      <c r="E253" s="163">
        <f t="shared" si="9"/>
        <v>-1</v>
      </c>
      <c r="F253" s="159" t="str">
        <f t="shared" si="10"/>
        <v>是</v>
      </c>
      <c r="G253" s="141" t="str">
        <f t="shared" si="11"/>
        <v>款</v>
      </c>
    </row>
    <row r="254" ht="36" customHeight="1" spans="1:7">
      <c r="A254" s="164" t="s">
        <v>3401</v>
      </c>
      <c r="B254" s="161" t="s">
        <v>3402</v>
      </c>
      <c r="C254" s="162">
        <v>0</v>
      </c>
      <c r="D254" s="162">
        <v>0</v>
      </c>
      <c r="E254" s="163" t="str">
        <f t="shared" si="9"/>
        <v/>
      </c>
      <c r="F254" s="159" t="str">
        <f t="shared" si="10"/>
        <v>否</v>
      </c>
      <c r="G254" s="141" t="str">
        <f t="shared" si="11"/>
        <v>项</v>
      </c>
    </row>
    <row r="255" ht="36" customHeight="1" spans="1:7">
      <c r="A255" s="164" t="s">
        <v>3403</v>
      </c>
      <c r="B255" s="161" t="s">
        <v>3404</v>
      </c>
      <c r="C255" s="162">
        <v>0</v>
      </c>
      <c r="D255" s="162">
        <v>0</v>
      </c>
      <c r="E255" s="163" t="str">
        <f t="shared" si="9"/>
        <v/>
      </c>
      <c r="F255" s="159" t="str">
        <f t="shared" si="10"/>
        <v>否</v>
      </c>
      <c r="G255" s="141" t="str">
        <f t="shared" si="11"/>
        <v>项</v>
      </c>
    </row>
    <row r="256" ht="36" customHeight="1" spans="1:7">
      <c r="A256" s="164" t="s">
        <v>3405</v>
      </c>
      <c r="B256" s="161" t="s">
        <v>3406</v>
      </c>
      <c r="C256" s="162">
        <v>0</v>
      </c>
      <c r="D256" s="162">
        <v>0</v>
      </c>
      <c r="E256" s="163" t="str">
        <f t="shared" si="9"/>
        <v/>
      </c>
      <c r="F256" s="159" t="str">
        <f t="shared" si="10"/>
        <v>否</v>
      </c>
      <c r="G256" s="141" t="str">
        <f t="shared" si="11"/>
        <v>项</v>
      </c>
    </row>
    <row r="257" ht="36" customHeight="1" spans="1:7">
      <c r="A257" s="164" t="s">
        <v>3407</v>
      </c>
      <c r="B257" s="161" t="s">
        <v>3408</v>
      </c>
      <c r="C257" s="162">
        <v>0</v>
      </c>
      <c r="D257" s="162">
        <v>0</v>
      </c>
      <c r="E257" s="163" t="str">
        <f t="shared" si="9"/>
        <v/>
      </c>
      <c r="F257" s="159" t="str">
        <f t="shared" si="10"/>
        <v>否</v>
      </c>
      <c r="G257" s="141" t="str">
        <f t="shared" si="11"/>
        <v>项</v>
      </c>
    </row>
    <row r="258" ht="36" customHeight="1" spans="1:7">
      <c r="A258" s="164" t="s">
        <v>3409</v>
      </c>
      <c r="B258" s="161" t="s">
        <v>3410</v>
      </c>
      <c r="C258" s="162">
        <v>26</v>
      </c>
      <c r="D258" s="162">
        <v>0</v>
      </c>
      <c r="E258" s="163">
        <f t="shared" si="9"/>
        <v>-1</v>
      </c>
      <c r="F258" s="159" t="str">
        <f t="shared" si="10"/>
        <v>是</v>
      </c>
      <c r="G258" s="141" t="str">
        <f t="shared" si="11"/>
        <v>项</v>
      </c>
    </row>
    <row r="259" ht="36" customHeight="1" spans="1:7">
      <c r="A259" s="164" t="s">
        <v>3411</v>
      </c>
      <c r="B259" s="161" t="s">
        <v>3412</v>
      </c>
      <c r="C259" s="162">
        <v>0</v>
      </c>
      <c r="D259" s="162">
        <v>0</v>
      </c>
      <c r="E259" s="163" t="str">
        <f t="shared" si="9"/>
        <v/>
      </c>
      <c r="F259" s="159" t="str">
        <f t="shared" si="10"/>
        <v>否</v>
      </c>
      <c r="G259" s="141" t="str">
        <f t="shared" si="11"/>
        <v>项</v>
      </c>
    </row>
    <row r="260" ht="36" customHeight="1" spans="1:6">
      <c r="A260" s="160"/>
      <c r="B260" s="161"/>
      <c r="C260" s="167">
        <v>0</v>
      </c>
      <c r="D260" s="167">
        <v>0</v>
      </c>
      <c r="E260" s="163" t="str">
        <f>IF(C260&lt;&gt;0,D260/C260-1,"")</f>
        <v/>
      </c>
      <c r="F260" s="159" t="str">
        <f t="shared" si="10"/>
        <v>是</v>
      </c>
    </row>
    <row r="261" ht="36" customHeight="1" spans="1:6">
      <c r="A261" s="168"/>
      <c r="B261" s="169" t="s">
        <v>1584</v>
      </c>
      <c r="C261" s="162">
        <f>SUM(C4,C20,C32,C43,C98,C122,C174,C178,C204,C221,C239)</f>
        <v>3674</v>
      </c>
      <c r="D261" s="162">
        <f>SUM(D4,D20,D32,D43,D98,D122,D174,D178,D204,D221,D239)</f>
        <v>44746</v>
      </c>
      <c r="E261" s="163">
        <f>IF(C261&lt;&gt;0,D261/C261-1,"")</f>
        <v>11.179096352749</v>
      </c>
      <c r="F261" s="159" t="str">
        <f t="shared" ref="F261:F267" si="12">IF(LEN(A261)=3,"是",IF(B261&lt;&gt;"",IF(SUM(C261:D261)&lt;&gt;0,"是","否"),"是"))</f>
        <v>是</v>
      </c>
    </row>
    <row r="262" ht="36" customHeight="1" spans="1:6">
      <c r="A262" s="170" t="s">
        <v>1484</v>
      </c>
      <c r="B262" s="171" t="s">
        <v>168</v>
      </c>
      <c r="C262" s="172">
        <f>SUM(C263:C265)</f>
        <v>21332</v>
      </c>
      <c r="D262" s="173">
        <f>SUM(D263:D265)</f>
        <v>0</v>
      </c>
      <c r="E262" s="158"/>
      <c r="F262" s="159" t="str">
        <f t="shared" si="12"/>
        <v>是</v>
      </c>
    </row>
    <row r="263" ht="36" customHeight="1" spans="1:6">
      <c r="A263" s="174" t="s">
        <v>1485</v>
      </c>
      <c r="B263" s="175" t="s">
        <v>1486</v>
      </c>
      <c r="C263" s="176"/>
      <c r="D263" s="177"/>
      <c r="E263" s="163"/>
      <c r="F263" s="159" t="str">
        <f t="shared" si="12"/>
        <v>否</v>
      </c>
    </row>
    <row r="264" ht="36" customHeight="1" spans="1:6">
      <c r="A264" s="174" t="s">
        <v>1487</v>
      </c>
      <c r="B264" s="175" t="s">
        <v>1488</v>
      </c>
      <c r="C264" s="176">
        <v>15500</v>
      </c>
      <c r="D264" s="177"/>
      <c r="E264" s="163"/>
      <c r="F264" s="159" t="str">
        <f t="shared" si="12"/>
        <v>是</v>
      </c>
    </row>
    <row r="265" ht="36" customHeight="1" spans="1:6">
      <c r="A265" s="174" t="s">
        <v>1489</v>
      </c>
      <c r="B265" s="175" t="s">
        <v>1490</v>
      </c>
      <c r="C265" s="176">
        <v>5832</v>
      </c>
      <c r="D265" s="177"/>
      <c r="E265" s="163"/>
      <c r="F265" s="159" t="str">
        <f t="shared" si="12"/>
        <v>是</v>
      </c>
    </row>
    <row r="266" ht="36" customHeight="1" spans="1:6">
      <c r="A266" s="174" t="s">
        <v>1491</v>
      </c>
      <c r="B266" s="178" t="s">
        <v>1492</v>
      </c>
      <c r="C266" s="172">
        <v>2620</v>
      </c>
      <c r="D266" s="173">
        <v>1700</v>
      </c>
      <c r="E266" s="163"/>
      <c r="F266" s="159" t="str">
        <f t="shared" si="12"/>
        <v>是</v>
      </c>
    </row>
    <row r="267" ht="36" customHeight="1" spans="1:6">
      <c r="A267" s="179"/>
      <c r="B267" s="180" t="s">
        <v>175</v>
      </c>
      <c r="C267" s="172">
        <f>SUM(C261:C262,C266)</f>
        <v>27626</v>
      </c>
      <c r="D267" s="173">
        <f>SUM(D261:D262,D266)</f>
        <v>46446</v>
      </c>
      <c r="E267" s="158"/>
      <c r="F267" s="159" t="str">
        <f t="shared" si="12"/>
        <v>是</v>
      </c>
    </row>
  </sheetData>
  <mergeCells count="1">
    <mergeCell ref="B1:E1"/>
  </mergeCells>
  <conditionalFormatting sqref="B266">
    <cfRule type="expression" dxfId="1" priority="3" stopIfTrue="1">
      <formula>"len($A:$A)=3"</formula>
    </cfRule>
  </conditionalFormatting>
  <conditionalFormatting sqref="C266">
    <cfRule type="expression" dxfId="1" priority="2" stopIfTrue="1">
      <formula>"len($A:$A)=3"</formula>
    </cfRule>
  </conditionalFormatting>
  <conditionalFormatting sqref="D266">
    <cfRule type="expression" dxfId="1" priority="1" stopIfTrue="1">
      <formula>"len($A:$A)=3"</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FF00"/>
  </sheetPr>
  <dimension ref="A1:E52"/>
  <sheetViews>
    <sheetView showZeros="0" view="pageBreakPreview" zoomScaleNormal="100" workbookViewId="0">
      <pane xSplit="1" ySplit="3" topLeftCell="B19" activePane="bottomRight" state="frozen"/>
      <selection/>
      <selection pane="topRight"/>
      <selection pane="bottomLeft"/>
      <selection pane="bottomRight" activeCell="A7" sqref="A7"/>
    </sheetView>
  </sheetViews>
  <sheetFormatPr defaultColWidth="9" defaultRowHeight="15.6" outlineLevelCol="4"/>
  <cols>
    <col min="1" max="1" width="50.75" style="86" customWidth="1"/>
    <col min="2" max="4" width="16.75" style="86" customWidth="1"/>
    <col min="5" max="5" width="4.25" style="86" customWidth="1"/>
    <col min="6" max="6" width="13.75" style="86"/>
    <col min="7" max="16384" width="9" style="86"/>
  </cols>
  <sheetData>
    <row r="1" ht="45" customHeight="1" spans="1:4">
      <c r="A1" s="87" t="str">
        <f>YEAR(封面!$B$7)&amp;"年永仁县国有资本经营收入预算情况表"</f>
        <v>2021年永仁县国有资本经营收入预算情况表</v>
      </c>
      <c r="B1" s="87"/>
      <c r="C1" s="87"/>
      <c r="D1" s="87"/>
    </row>
    <row r="2" ht="20.1" customHeight="1" spans="1:4">
      <c r="A2" s="113" t="s">
        <v>3413</v>
      </c>
      <c r="B2" s="114"/>
      <c r="C2" s="115"/>
      <c r="D2" s="116" t="s">
        <v>1586</v>
      </c>
    </row>
    <row r="3" ht="45" customHeight="1" spans="1:5">
      <c r="A3" s="117" t="s">
        <v>3414</v>
      </c>
      <c r="B3" s="118" t="str">
        <f>YEAR(封面!$B$7)-1&amp;"年执行数"</f>
        <v>2020年执行数</v>
      </c>
      <c r="C3" s="118" t="str">
        <f>YEAR(封面!$B$7)&amp;"年预算数"</f>
        <v>2021年预算数</v>
      </c>
      <c r="D3" s="118" t="s">
        <v>1606</v>
      </c>
      <c r="E3" s="86" t="s">
        <v>11</v>
      </c>
    </row>
    <row r="4" ht="36" customHeight="1" spans="1:5">
      <c r="A4" s="119" t="s">
        <v>1494</v>
      </c>
      <c r="B4" s="120">
        <f>SUM(B5:B21)</f>
        <v>0</v>
      </c>
      <c r="C4" s="120">
        <f>SUM(C5:C21)</f>
        <v>0</v>
      </c>
      <c r="D4" s="121" t="str">
        <f>IF(B4&lt;&gt;0,C4/B4-1,"")</f>
        <v/>
      </c>
      <c r="E4" s="122" t="str">
        <f t="shared" ref="E4:E39" si="0">IF(A4&lt;&gt;"",IF(SUM(B4:C4)&lt;&gt;0,"是","否"),"是")</f>
        <v>否</v>
      </c>
    </row>
    <row r="5" ht="36" customHeight="1" spans="1:5">
      <c r="A5" s="104" t="s">
        <v>1495</v>
      </c>
      <c r="B5" s="123"/>
      <c r="C5" s="124"/>
      <c r="D5" s="125" t="str">
        <f t="shared" ref="D5:D35" si="1">IF(B5&lt;&gt;0,C5/B5-1,"")</f>
        <v/>
      </c>
      <c r="E5" s="122" t="str">
        <f t="shared" si="0"/>
        <v>否</v>
      </c>
    </row>
    <row r="6" ht="36" customHeight="1" spans="1:5">
      <c r="A6" s="104" t="s">
        <v>1496</v>
      </c>
      <c r="B6" s="123"/>
      <c r="C6" s="123"/>
      <c r="D6" s="125" t="str">
        <f t="shared" si="1"/>
        <v/>
      </c>
      <c r="E6" s="122" t="str">
        <f t="shared" si="0"/>
        <v>否</v>
      </c>
    </row>
    <row r="7" ht="36" customHeight="1" spans="1:5">
      <c r="A7" s="104" t="s">
        <v>1497</v>
      </c>
      <c r="B7" s="126"/>
      <c r="C7" s="124"/>
      <c r="D7" s="125" t="str">
        <f t="shared" si="1"/>
        <v/>
      </c>
      <c r="E7" s="122" t="str">
        <f t="shared" si="0"/>
        <v>否</v>
      </c>
    </row>
    <row r="8" ht="36" customHeight="1" spans="1:5">
      <c r="A8" s="104" t="s">
        <v>1498</v>
      </c>
      <c r="B8" s="123"/>
      <c r="C8" s="124"/>
      <c r="D8" s="125" t="str">
        <f t="shared" si="1"/>
        <v/>
      </c>
      <c r="E8" s="122" t="str">
        <f t="shared" si="0"/>
        <v>否</v>
      </c>
    </row>
    <row r="9" ht="36" customHeight="1" spans="1:5">
      <c r="A9" s="104" t="s">
        <v>1499</v>
      </c>
      <c r="B9" s="126"/>
      <c r="C9" s="124"/>
      <c r="D9" s="125" t="str">
        <f t="shared" si="1"/>
        <v/>
      </c>
      <c r="E9" s="122" t="str">
        <f t="shared" si="0"/>
        <v>否</v>
      </c>
    </row>
    <row r="10" ht="36" customHeight="1" spans="1:5">
      <c r="A10" s="104" t="s">
        <v>1500</v>
      </c>
      <c r="B10" s="123"/>
      <c r="C10" s="124"/>
      <c r="D10" s="125" t="str">
        <f t="shared" si="1"/>
        <v/>
      </c>
      <c r="E10" s="122" t="str">
        <f t="shared" si="0"/>
        <v>否</v>
      </c>
    </row>
    <row r="11" ht="36" customHeight="1" spans="1:5">
      <c r="A11" s="104" t="s">
        <v>1502</v>
      </c>
      <c r="B11" s="123"/>
      <c r="C11" s="124"/>
      <c r="D11" s="125"/>
      <c r="E11" s="122" t="str">
        <f t="shared" si="0"/>
        <v>否</v>
      </c>
    </row>
    <row r="12" ht="36" customHeight="1" spans="1:5">
      <c r="A12" s="127" t="s">
        <v>1503</v>
      </c>
      <c r="B12" s="128"/>
      <c r="C12" s="123"/>
      <c r="D12" s="125" t="str">
        <f t="shared" si="1"/>
        <v/>
      </c>
      <c r="E12" s="122" t="str">
        <f t="shared" si="0"/>
        <v>否</v>
      </c>
    </row>
    <row r="13" ht="36" customHeight="1" spans="1:5">
      <c r="A13" s="104" t="s">
        <v>1504</v>
      </c>
      <c r="B13" s="128"/>
      <c r="C13" s="124"/>
      <c r="D13" s="125" t="str">
        <f t="shared" si="1"/>
        <v/>
      </c>
      <c r="E13" s="122" t="str">
        <f t="shared" si="0"/>
        <v>否</v>
      </c>
    </row>
    <row r="14" ht="36" customHeight="1" spans="1:5">
      <c r="A14" s="104" t="s">
        <v>1505</v>
      </c>
      <c r="B14" s="128"/>
      <c r="C14" s="129"/>
      <c r="D14" s="125" t="str">
        <f t="shared" si="1"/>
        <v/>
      </c>
      <c r="E14" s="122" t="str">
        <f t="shared" si="0"/>
        <v>否</v>
      </c>
    </row>
    <row r="15" ht="36" customHeight="1" spans="1:5">
      <c r="A15" s="104" t="s">
        <v>3415</v>
      </c>
      <c r="B15" s="128"/>
      <c r="C15" s="129"/>
      <c r="D15" s="125" t="str">
        <f t="shared" si="1"/>
        <v/>
      </c>
      <c r="E15" s="122" t="str">
        <f t="shared" si="0"/>
        <v>否</v>
      </c>
    </row>
    <row r="16" ht="36" customHeight="1" spans="1:5">
      <c r="A16" s="104" t="s">
        <v>1507</v>
      </c>
      <c r="B16" s="123"/>
      <c r="C16" s="124"/>
      <c r="D16" s="125" t="str">
        <f t="shared" si="1"/>
        <v/>
      </c>
      <c r="E16" s="122" t="str">
        <f t="shared" si="0"/>
        <v>否</v>
      </c>
    </row>
    <row r="17" ht="36" customHeight="1" spans="1:5">
      <c r="A17" s="104" t="s">
        <v>1508</v>
      </c>
      <c r="B17" s="128"/>
      <c r="C17" s="129"/>
      <c r="D17" s="125" t="str">
        <f t="shared" si="1"/>
        <v/>
      </c>
      <c r="E17" s="122" t="str">
        <f t="shared" si="0"/>
        <v>否</v>
      </c>
    </row>
    <row r="18" ht="36" customHeight="1" spans="1:5">
      <c r="A18" s="104" t="s">
        <v>1509</v>
      </c>
      <c r="B18" s="128"/>
      <c r="C18" s="129"/>
      <c r="D18" s="125" t="str">
        <f t="shared" si="1"/>
        <v/>
      </c>
      <c r="E18" s="122" t="str">
        <f t="shared" si="0"/>
        <v>否</v>
      </c>
    </row>
    <row r="19" ht="36" customHeight="1" spans="1:5">
      <c r="A19" s="104" t="s">
        <v>3416</v>
      </c>
      <c r="B19" s="123"/>
      <c r="C19" s="129"/>
      <c r="D19" s="125" t="str">
        <f t="shared" si="1"/>
        <v/>
      </c>
      <c r="E19" s="122" t="str">
        <f t="shared" si="0"/>
        <v>否</v>
      </c>
    </row>
    <row r="20" ht="36" customHeight="1" spans="1:5">
      <c r="A20" s="104" t="s">
        <v>1510</v>
      </c>
      <c r="B20" s="128"/>
      <c r="C20" s="124"/>
      <c r="D20" s="125" t="str">
        <f t="shared" si="1"/>
        <v/>
      </c>
      <c r="E20" s="122" t="str">
        <f t="shared" si="0"/>
        <v>否</v>
      </c>
    </row>
    <row r="21" ht="36" customHeight="1" spans="1:5">
      <c r="A21" s="104" t="s">
        <v>1511</v>
      </c>
      <c r="B21" s="128"/>
      <c r="C21" s="124"/>
      <c r="D21" s="125" t="str">
        <f t="shared" si="1"/>
        <v/>
      </c>
      <c r="E21" s="122" t="str">
        <f t="shared" si="0"/>
        <v>否</v>
      </c>
    </row>
    <row r="22" ht="36" customHeight="1" spans="1:5">
      <c r="A22" s="119" t="s">
        <v>1512</v>
      </c>
      <c r="B22" s="120">
        <f>SUM(B23:B25)</f>
        <v>0</v>
      </c>
      <c r="C22" s="120">
        <f>SUM(C23:C25)</f>
        <v>0</v>
      </c>
      <c r="D22" s="121"/>
      <c r="E22" s="122" t="str">
        <f t="shared" si="0"/>
        <v>否</v>
      </c>
    </row>
    <row r="23" ht="36" customHeight="1" spans="1:5">
      <c r="A23" s="130" t="s">
        <v>1513</v>
      </c>
      <c r="B23" s="128"/>
      <c r="C23" s="124"/>
      <c r="D23" s="125" t="str">
        <f t="shared" si="1"/>
        <v/>
      </c>
      <c r="E23" s="122" t="str">
        <f t="shared" si="0"/>
        <v>否</v>
      </c>
    </row>
    <row r="24" ht="36" customHeight="1" spans="1:5">
      <c r="A24" s="130" t="s">
        <v>1514</v>
      </c>
      <c r="B24" s="128"/>
      <c r="C24" s="124"/>
      <c r="D24" s="125"/>
      <c r="E24" s="122" t="str">
        <f t="shared" si="0"/>
        <v>否</v>
      </c>
    </row>
    <row r="25" ht="36" customHeight="1" spans="1:5">
      <c r="A25" s="130" t="s">
        <v>1515</v>
      </c>
      <c r="B25" s="128"/>
      <c r="C25" s="124"/>
      <c r="D25" s="125" t="str">
        <f t="shared" si="1"/>
        <v/>
      </c>
      <c r="E25" s="122" t="str">
        <f t="shared" si="0"/>
        <v>否</v>
      </c>
    </row>
    <row r="26" ht="36" customHeight="1" spans="1:5">
      <c r="A26" s="119" t="s">
        <v>1516</v>
      </c>
      <c r="B26" s="120">
        <f>SUM(B27:B29)</f>
        <v>0</v>
      </c>
      <c r="C26" s="120">
        <f>SUM(C27:C29)</f>
        <v>0</v>
      </c>
      <c r="D26" s="121" t="str">
        <f t="shared" si="1"/>
        <v/>
      </c>
      <c r="E26" s="122" t="str">
        <f t="shared" si="0"/>
        <v>否</v>
      </c>
    </row>
    <row r="27" ht="36" customHeight="1" spans="1:5">
      <c r="A27" s="130" t="s">
        <v>1517</v>
      </c>
      <c r="B27" s="128"/>
      <c r="C27" s="124"/>
      <c r="D27" s="125" t="str">
        <f t="shared" si="1"/>
        <v/>
      </c>
      <c r="E27" s="122" t="str">
        <f t="shared" si="0"/>
        <v>否</v>
      </c>
    </row>
    <row r="28" ht="36" customHeight="1" spans="1:5">
      <c r="A28" s="130" t="s">
        <v>1518</v>
      </c>
      <c r="B28" s="123"/>
      <c r="C28" s="124"/>
      <c r="D28" s="125" t="str">
        <f t="shared" si="1"/>
        <v/>
      </c>
      <c r="E28" s="122" t="str">
        <f t="shared" si="0"/>
        <v>否</v>
      </c>
    </row>
    <row r="29" ht="36" customHeight="1" spans="1:5">
      <c r="A29" s="130" t="s">
        <v>1519</v>
      </c>
      <c r="B29" s="128"/>
      <c r="C29" s="124"/>
      <c r="D29" s="125" t="str">
        <f t="shared" si="1"/>
        <v/>
      </c>
      <c r="E29" s="122" t="str">
        <f t="shared" si="0"/>
        <v>否</v>
      </c>
    </row>
    <row r="30" ht="36" customHeight="1" spans="1:5">
      <c r="A30" s="119" t="s">
        <v>1520</v>
      </c>
      <c r="B30" s="120">
        <f>SUM(B31:B33)</f>
        <v>0</v>
      </c>
      <c r="C30" s="120">
        <f>SUM(C31:C33)</f>
        <v>0</v>
      </c>
      <c r="D30" s="121" t="str">
        <f t="shared" si="1"/>
        <v/>
      </c>
      <c r="E30" s="122" t="str">
        <f t="shared" si="0"/>
        <v>否</v>
      </c>
    </row>
    <row r="31" ht="36" customHeight="1" spans="1:5">
      <c r="A31" s="130" t="s">
        <v>1521</v>
      </c>
      <c r="B31" s="123"/>
      <c r="C31" s="131"/>
      <c r="D31" s="125" t="str">
        <f t="shared" si="1"/>
        <v/>
      </c>
      <c r="E31" s="122" t="str">
        <f t="shared" si="0"/>
        <v>否</v>
      </c>
    </row>
    <row r="32" ht="36" customHeight="1" spans="1:5">
      <c r="A32" s="130" t="s">
        <v>1522</v>
      </c>
      <c r="B32" s="128"/>
      <c r="C32" s="131"/>
      <c r="D32" s="125" t="str">
        <f t="shared" si="1"/>
        <v/>
      </c>
      <c r="E32" s="122" t="str">
        <f t="shared" si="0"/>
        <v>否</v>
      </c>
    </row>
    <row r="33" ht="36" customHeight="1" spans="1:5">
      <c r="A33" s="130" t="s">
        <v>1523</v>
      </c>
      <c r="B33" s="128"/>
      <c r="C33" s="129"/>
      <c r="D33" s="125" t="str">
        <f t="shared" si="1"/>
        <v/>
      </c>
      <c r="E33" s="122" t="str">
        <f t="shared" si="0"/>
        <v>否</v>
      </c>
    </row>
    <row r="34" ht="36" customHeight="1" spans="1:5">
      <c r="A34" s="119" t="s">
        <v>1524</v>
      </c>
      <c r="B34" s="132"/>
      <c r="C34" s="133"/>
      <c r="D34" s="121" t="str">
        <f t="shared" si="1"/>
        <v/>
      </c>
      <c r="E34" s="122" t="str">
        <f t="shared" si="0"/>
        <v>否</v>
      </c>
    </row>
    <row r="35" ht="36" customHeight="1" spans="1:5">
      <c r="A35" s="134" t="s">
        <v>1525</v>
      </c>
      <c r="B35" s="120">
        <f>B4+B22+B26+B30+B34</f>
        <v>0</v>
      </c>
      <c r="C35" s="120">
        <f>C4+C22+C26+C30+C34</f>
        <v>0</v>
      </c>
      <c r="D35" s="121" t="str">
        <f t="shared" si="1"/>
        <v/>
      </c>
      <c r="E35" s="122" t="str">
        <f t="shared" si="0"/>
        <v>否</v>
      </c>
    </row>
    <row r="36" ht="36" customHeight="1" spans="1:5">
      <c r="A36" s="135" t="s">
        <v>108</v>
      </c>
      <c r="B36" s="123"/>
      <c r="C36" s="131"/>
      <c r="D36" s="125"/>
      <c r="E36" s="122" t="str">
        <f t="shared" si="0"/>
        <v>否</v>
      </c>
    </row>
    <row r="37" ht="36" customHeight="1" spans="1:5">
      <c r="A37" s="136" t="s">
        <v>1526</v>
      </c>
      <c r="B37" s="120"/>
      <c r="C37" s="133"/>
      <c r="D37" s="121"/>
      <c r="E37" s="122" t="str">
        <f t="shared" si="0"/>
        <v>否</v>
      </c>
    </row>
    <row r="38" ht="36" customHeight="1" spans="1:5">
      <c r="A38" s="135" t="s">
        <v>1527</v>
      </c>
      <c r="B38" s="123"/>
      <c r="C38" s="131"/>
      <c r="D38" s="125"/>
      <c r="E38" s="122" t="str">
        <f t="shared" si="0"/>
        <v>否</v>
      </c>
    </row>
    <row r="39" ht="36" customHeight="1" spans="1:5">
      <c r="A39" s="134" t="s">
        <v>116</v>
      </c>
      <c r="B39" s="120">
        <f>B35+B36+B37+B38</f>
        <v>0</v>
      </c>
      <c r="C39" s="120">
        <f>C35+C36+C37+C38</f>
        <v>0</v>
      </c>
      <c r="D39" s="121"/>
      <c r="E39" s="122" t="str">
        <f t="shared" si="0"/>
        <v>否</v>
      </c>
    </row>
    <row r="40" spans="2:2">
      <c r="B40" s="112"/>
    </row>
    <row r="41" spans="2:3">
      <c r="B41" s="112"/>
      <c r="C41" s="112"/>
    </row>
    <row r="42" spans="2:2">
      <c r="B42" s="112"/>
    </row>
    <row r="43" spans="2:3">
      <c r="B43" s="112"/>
      <c r="C43" s="112"/>
    </row>
    <row r="44" spans="2:2">
      <c r="B44" s="112"/>
    </row>
    <row r="45" spans="2:2">
      <c r="B45" s="112"/>
    </row>
    <row r="46" spans="2:3">
      <c r="B46" s="112"/>
      <c r="C46" s="112"/>
    </row>
    <row r="47" spans="2:2">
      <c r="B47" s="112"/>
    </row>
    <row r="48" spans="2:2">
      <c r="B48" s="112"/>
    </row>
    <row r="49" spans="2:2">
      <c r="B49" s="112"/>
    </row>
    <row r="50" spans="2:2">
      <c r="B50" s="112"/>
    </row>
    <row r="51" spans="2:3">
      <c r="B51" s="112"/>
      <c r="C51" s="112"/>
    </row>
    <row r="52" spans="2:2">
      <c r="B52" s="112"/>
    </row>
  </sheetData>
  <mergeCells count="1">
    <mergeCell ref="A1:D1"/>
  </mergeCells>
  <conditionalFormatting sqref="E3:F37 E4:E39">
    <cfRule type="cellIs" dxfId="4" priority="4" stopIfTrue="1" operator="lessThanOrEqual">
      <formula>-1</formula>
    </cfRule>
  </conditionalFormatting>
  <conditionalFormatting sqref="E4:F6 E4:E39">
    <cfRule type="cellIs" dxfId="4" priority="3"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tint="-0.149571214941862"/>
  </sheetPr>
  <dimension ref="A1:A24"/>
  <sheetViews>
    <sheetView view="pageBreakPreview" zoomScale="85" zoomScaleNormal="85" workbookViewId="0">
      <selection activeCell="A15" sqref="A15"/>
    </sheetView>
  </sheetViews>
  <sheetFormatPr defaultColWidth="9" defaultRowHeight="15.6"/>
  <cols>
    <col min="1" max="1" width="119.87962962963" style="520" customWidth="1"/>
    <col min="2" max="16384" width="9" style="520"/>
  </cols>
  <sheetData>
    <row r="1" ht="37.2" spans="1:1">
      <c r="A1" s="521" t="s">
        <v>4</v>
      </c>
    </row>
    <row r="2" ht="37" customHeight="1" spans="1:1">
      <c r="A2" s="522" t="str">
        <f>YEAR(封面!$B$7)-1&amp;"年永仁县一般公共预算收支情况表"</f>
        <v>2020年永仁县一般公共预算收支情况表</v>
      </c>
    </row>
    <row r="3" s="519" customFormat="1" ht="30" customHeight="1" spans="1:1">
      <c r="A3" s="523" t="str">
        <f>YEAR(封面!$B$7)-1&amp;"年永仁县一般公共预算收支情况表"</f>
        <v>2020年永仁县一般公共预算收支情况表</v>
      </c>
    </row>
    <row r="4" s="519" customFormat="1" ht="30" customHeight="1" spans="1:1">
      <c r="A4" s="524" t="str">
        <f>YEAR(封面!$B$7)-1&amp;"年永仁县一般公共预算支出执行情况表"</f>
        <v>2020年永仁县一般公共预算支出执行情况表</v>
      </c>
    </row>
    <row r="5" s="519" customFormat="1" ht="30" customHeight="1" spans="1:1">
      <c r="A5" s="522" t="str">
        <f>YEAR(封面!$B$7)-1&amp;"年永仁县政府性基金预算收入执行情况表"</f>
        <v>2020年永仁县政府性基金预算收入执行情况表</v>
      </c>
    </row>
    <row r="6" s="519" customFormat="1" ht="30" customHeight="1" spans="1:1">
      <c r="A6" s="522" t="str">
        <f>YEAR(封面!$B$7)-1&amp;"年永仁县政府性基金预算支出执行情况表"</f>
        <v>2020年永仁县政府性基金预算支出执行情况表</v>
      </c>
    </row>
    <row r="7" s="519" customFormat="1" ht="30" customHeight="1" spans="1:1">
      <c r="A7" s="523" t="str">
        <f>YEAR(封面!$B$7)-1&amp;"年永仁县国有资本经营预算收入执行情况表"</f>
        <v>2020年永仁县国有资本经营预算收入执行情况表</v>
      </c>
    </row>
    <row r="8" s="519" customFormat="1" ht="30" customHeight="1" spans="1:1">
      <c r="A8" s="523" t="str">
        <f>YEAR(封面!$B$7)-1&amp;"年永仁县国有资本经营预算支出执行情况表"</f>
        <v>2020年永仁县国有资本经营预算支出执行情况表</v>
      </c>
    </row>
    <row r="9" s="519" customFormat="1" ht="30" customHeight="1" spans="1:1">
      <c r="A9" s="523" t="str">
        <f>YEAR([3]封面!$B$7)-1&amp;"年永仁县社会保险基金收入执行情况表"</f>
        <v>2020年永仁县社会保险基金收入执行情况表</v>
      </c>
    </row>
    <row r="10" s="519" customFormat="1" ht="30" customHeight="1" spans="1:1">
      <c r="A10" s="523" t="str">
        <f>YEAR([3]封面!$B$7)-1&amp;"年永仁县社会保险基金支出执行情况表"</f>
        <v>2020年永仁县社会保险基金支出执行情况表</v>
      </c>
    </row>
    <row r="11" s="519" customFormat="1" ht="30" customHeight="1" spans="1:1">
      <c r="A11" s="523" t="str">
        <f>YEAR([3]封面!$B$7)-1&amp;"年永仁县社会保险基金结余执行情况表"</f>
        <v>2020年永仁县社会保险基金结余执行情况表</v>
      </c>
    </row>
    <row r="12" s="519" customFormat="1" ht="30" customHeight="1" spans="1:1">
      <c r="A12" s="522" t="str">
        <f>YEAR(封面!$B$7)&amp;"年永仁县一般公共预算收支情况表"</f>
        <v>2021年永仁县一般公共预算收支情况表</v>
      </c>
    </row>
    <row r="13" s="519" customFormat="1" ht="30" customHeight="1" spans="1:1">
      <c r="A13" s="523" t="str">
        <f>YEAR(封面!$B$7)&amp;"年永仁县一般公共预算收支情况表"</f>
        <v>2021年永仁县一般公共预算收支情况表</v>
      </c>
    </row>
    <row r="14" s="519" customFormat="1" ht="30" customHeight="1" spans="1:1">
      <c r="A14" s="523" t="str">
        <f>YEAR(封面!$B$7)&amp;"年永仁县一般公共预算支出情况表"</f>
        <v>2021年永仁县一般公共预算支出情况表</v>
      </c>
    </row>
    <row r="15" s="519" customFormat="1" ht="30" customHeight="1" spans="1:1">
      <c r="A15" s="523" t="s">
        <v>5</v>
      </c>
    </row>
    <row r="16" s="519" customFormat="1" ht="30" customHeight="1" spans="1:1">
      <c r="A16" s="523" t="str">
        <f>YEAR(封面!$B$7)&amp;"年永仁县政府性基金预算收入情况表"</f>
        <v>2021年永仁县政府性基金预算收入情况表</v>
      </c>
    </row>
    <row r="17" s="519" customFormat="1" ht="30" customHeight="1" spans="1:1">
      <c r="A17" s="522" t="str">
        <f>YEAR(封面!$B$7)&amp;"年永仁县政府性基金预算支出情况表"</f>
        <v>2021年永仁县政府性基金预算支出情况表</v>
      </c>
    </row>
    <row r="18" s="519" customFormat="1" ht="30" customHeight="1" spans="1:1">
      <c r="A18" s="525" t="str">
        <f>YEAR(封面!$B$7)&amp;"年永仁县国有资本经营收入预算情况表"</f>
        <v>2021年永仁县国有资本经营收入预算情况表</v>
      </c>
    </row>
    <row r="19" s="519" customFormat="1" ht="30" customHeight="1" spans="1:1">
      <c r="A19" s="525" t="str">
        <f>YEAR(封面!$B$7)&amp;"年永仁县国有资本经营支出预算情况表"</f>
        <v>2021年永仁县国有资本经营支出预算情况表</v>
      </c>
    </row>
    <row r="20" s="519" customFormat="1" ht="30" customHeight="1" spans="1:1">
      <c r="A20" s="526" t="str">
        <f>YEAR([3]封面!$B$7)&amp;"年永仁县社会保险基金收入预算情况表"</f>
        <v>2021年永仁县社会保险基金收入预算情况表</v>
      </c>
    </row>
    <row r="21" s="519" customFormat="1" ht="30" customHeight="1" spans="1:1">
      <c r="A21" s="526" t="str">
        <f>YEAR([3]封面!$B$7)&amp;"年永仁县社会保险基金支出预算情况表"</f>
        <v>2021年永仁县社会保险基金支出预算情况表</v>
      </c>
    </row>
    <row r="22" s="519" customFormat="1" ht="30" customHeight="1" spans="1:1">
      <c r="A22" s="526" t="str">
        <f>YEAR([3]封面!$B$7)&amp;"年永仁县社会保险基金结余预算情况表"</f>
        <v>2021年永仁县社会保险基金结余预算情况表</v>
      </c>
    </row>
    <row r="23" s="519" customFormat="1" ht="30" customHeight="1" spans="1:1">
      <c r="A23" s="527" t="str">
        <f>YEAR(封面!$B$7)-1&amp;"年永仁县政府债务限额和余额情况表"</f>
        <v>2020年永仁县政府债务限额和余额情况表</v>
      </c>
    </row>
    <row r="24" s="519" customFormat="1" ht="30" customHeight="1" spans="1:1">
      <c r="A24" s="527" t="str">
        <f>YEAR(封面!$B$7)&amp;"年永仁县政府债务限额和余额情况表"</f>
        <v>2021年永仁县政府债务限额和余额情况表</v>
      </c>
    </row>
  </sheetData>
  <printOptions horizontalCentered="1"/>
  <pageMargins left="0.47244094488189" right="0.393700787401575" top="1.18110236220472" bottom="0.748031496062992" header="0.31496062992126" footer="0.31496062992126"/>
  <pageSetup paperSize="9" scale="75" firstPageNumber="0" orientation="portrait" useFirstPageNumber="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FF00"/>
  </sheetPr>
  <dimension ref="A1:E40"/>
  <sheetViews>
    <sheetView showZeros="0" view="pageBreakPreview" zoomScaleNormal="100" workbookViewId="0">
      <selection activeCell="C9" sqref="C9"/>
    </sheetView>
  </sheetViews>
  <sheetFormatPr defaultColWidth="9" defaultRowHeight="15.6" outlineLevelCol="4"/>
  <cols>
    <col min="1" max="1" width="50.75" style="85" customWidth="1"/>
    <col min="2" max="2" width="16.75" style="85" customWidth="1"/>
    <col min="3" max="3" width="16.75" style="86" customWidth="1"/>
    <col min="4" max="4" width="16.75" style="85" customWidth="1"/>
    <col min="5" max="5" width="4.75" style="85" customWidth="1"/>
    <col min="6" max="16384" width="9" style="85"/>
  </cols>
  <sheetData>
    <row r="1" ht="45" customHeight="1" spans="1:5">
      <c r="A1" s="87" t="str">
        <f>YEAR(封面!$B$7)&amp;"年永仁县国有资本经营支出预算情况表"</f>
        <v>2021年永仁县国有资本经营支出预算情况表</v>
      </c>
      <c r="B1" s="87"/>
      <c r="C1" s="87"/>
      <c r="D1" s="87"/>
      <c r="E1" s="88"/>
    </row>
    <row r="2" ht="20.1" customHeight="1" spans="1:5">
      <c r="A2" s="89" t="s">
        <v>3417</v>
      </c>
      <c r="B2" s="89"/>
      <c r="C2" s="89"/>
      <c r="D2" s="90" t="s">
        <v>7</v>
      </c>
      <c r="E2" s="91"/>
    </row>
    <row r="3" ht="45" customHeight="1" spans="1:5">
      <c r="A3" s="92" t="s">
        <v>9</v>
      </c>
      <c r="B3" s="10" t="str">
        <f>YEAR(封面!$B$7)-1&amp;"年执行数"</f>
        <v>2020年执行数</v>
      </c>
      <c r="C3" s="10" t="str">
        <f>YEAR(封面!$B$7)&amp;"年预算数"</f>
        <v>2021年预算数</v>
      </c>
      <c r="D3" s="10" t="s">
        <v>1606</v>
      </c>
      <c r="E3" s="86" t="s">
        <v>11</v>
      </c>
    </row>
    <row r="4" ht="35.1" customHeight="1" spans="1:5">
      <c r="A4" s="93" t="s">
        <v>1529</v>
      </c>
      <c r="B4" s="94">
        <f>SUM(B5:B9)</f>
        <v>0</v>
      </c>
      <c r="C4" s="94">
        <f>SUM(C5:C9)</f>
        <v>0</v>
      </c>
      <c r="D4" s="95" t="str">
        <f>IF(B4&lt;&gt;0,C4/B4-1,"")</f>
        <v/>
      </c>
      <c r="E4" s="96" t="str">
        <f t="shared" ref="E4:E27" si="0">IF(A4&lt;&gt;"",IF(SUM(B4:C4)&lt;&gt;0,"是","否"),"是")</f>
        <v>否</v>
      </c>
    </row>
    <row r="5" ht="35.1" customHeight="1" spans="1:5">
      <c r="A5" s="97" t="s">
        <v>1530</v>
      </c>
      <c r="B5" s="98"/>
      <c r="C5" s="98"/>
      <c r="D5" s="99" t="str">
        <f t="shared" ref="D5:D22" si="1">IF(B5&lt;&gt;0,C5/B5-1,"")</f>
        <v/>
      </c>
      <c r="E5" s="96" t="str">
        <f t="shared" si="0"/>
        <v>否</v>
      </c>
    </row>
    <row r="6" ht="35.1" customHeight="1" spans="1:5">
      <c r="A6" s="97" t="s">
        <v>1531</v>
      </c>
      <c r="B6" s="98"/>
      <c r="C6" s="98"/>
      <c r="D6" s="99" t="str">
        <f t="shared" si="1"/>
        <v/>
      </c>
      <c r="E6" s="96" t="str">
        <f t="shared" si="0"/>
        <v>否</v>
      </c>
    </row>
    <row r="7" ht="35.1" customHeight="1" spans="1:5">
      <c r="A7" s="97" t="s">
        <v>1533</v>
      </c>
      <c r="B7" s="98"/>
      <c r="C7" s="98"/>
      <c r="D7" s="99" t="str">
        <f t="shared" si="1"/>
        <v/>
      </c>
      <c r="E7" s="96" t="str">
        <f t="shared" si="0"/>
        <v>否</v>
      </c>
    </row>
    <row r="8" ht="35.1" customHeight="1" spans="1:5">
      <c r="A8" s="97" t="s">
        <v>3418</v>
      </c>
      <c r="B8" s="98"/>
      <c r="C8" s="98"/>
      <c r="D8" s="99" t="str">
        <f t="shared" si="1"/>
        <v/>
      </c>
      <c r="E8" s="96" t="str">
        <f t="shared" si="0"/>
        <v>否</v>
      </c>
    </row>
    <row r="9" ht="35.1" customHeight="1" spans="1:5">
      <c r="A9" s="97" t="s">
        <v>1534</v>
      </c>
      <c r="B9" s="98"/>
      <c r="C9" s="98"/>
      <c r="D9" s="99" t="str">
        <f t="shared" si="1"/>
        <v/>
      </c>
      <c r="E9" s="96" t="str">
        <f t="shared" si="0"/>
        <v>否</v>
      </c>
    </row>
    <row r="10" ht="35.1" customHeight="1" spans="1:5">
      <c r="A10" s="93" t="s">
        <v>1535</v>
      </c>
      <c r="B10" s="100">
        <f>SUM(B11:B15)</f>
        <v>0</v>
      </c>
      <c r="C10" s="100">
        <f>SUM(C11:C15)</f>
        <v>0</v>
      </c>
      <c r="D10" s="101" t="str">
        <f t="shared" si="1"/>
        <v/>
      </c>
      <c r="E10" s="96" t="str">
        <f t="shared" si="0"/>
        <v>否</v>
      </c>
    </row>
    <row r="11" ht="35.1" customHeight="1" spans="1:5">
      <c r="A11" s="97" t="s">
        <v>1536</v>
      </c>
      <c r="B11" s="98"/>
      <c r="C11" s="98"/>
      <c r="D11" s="102" t="str">
        <f t="shared" si="1"/>
        <v/>
      </c>
      <c r="E11" s="96" t="str">
        <f t="shared" si="0"/>
        <v>否</v>
      </c>
    </row>
    <row r="12" ht="35.1" customHeight="1" spans="1:5">
      <c r="A12" s="97" t="s">
        <v>1537</v>
      </c>
      <c r="B12" s="98"/>
      <c r="C12" s="103"/>
      <c r="D12" s="102" t="str">
        <f t="shared" si="1"/>
        <v/>
      </c>
      <c r="E12" s="96" t="str">
        <f t="shared" si="0"/>
        <v>否</v>
      </c>
    </row>
    <row r="13" ht="35.1" customHeight="1" spans="1:5">
      <c r="A13" s="97" t="s">
        <v>3419</v>
      </c>
      <c r="B13" s="98"/>
      <c r="C13" s="98"/>
      <c r="D13" s="102" t="str">
        <f t="shared" si="1"/>
        <v/>
      </c>
      <c r="E13" s="96" t="str">
        <f t="shared" si="0"/>
        <v>否</v>
      </c>
    </row>
    <row r="14" ht="35.1" customHeight="1" spans="1:5">
      <c r="A14" s="97" t="s">
        <v>1538</v>
      </c>
      <c r="B14" s="98"/>
      <c r="C14" s="98"/>
      <c r="D14" s="102" t="str">
        <f t="shared" si="1"/>
        <v/>
      </c>
      <c r="E14" s="96" t="str">
        <f t="shared" si="0"/>
        <v>否</v>
      </c>
    </row>
    <row r="15" ht="35.1" customHeight="1" spans="1:5">
      <c r="A15" s="97" t="s">
        <v>1539</v>
      </c>
      <c r="B15" s="98"/>
      <c r="C15" s="98"/>
      <c r="D15" s="102" t="str">
        <f t="shared" si="1"/>
        <v/>
      </c>
      <c r="E15" s="96" t="str">
        <f t="shared" si="0"/>
        <v>否</v>
      </c>
    </row>
    <row r="16" s="84" customFormat="1" ht="35.1" customHeight="1" spans="1:5">
      <c r="A16" s="93" t="s">
        <v>1540</v>
      </c>
      <c r="B16" s="100">
        <f>B17</f>
        <v>0</v>
      </c>
      <c r="C16" s="100">
        <f>C17</f>
        <v>0</v>
      </c>
      <c r="D16" s="101" t="str">
        <f t="shared" si="1"/>
        <v/>
      </c>
      <c r="E16" s="96" t="str">
        <f t="shared" si="0"/>
        <v>否</v>
      </c>
    </row>
    <row r="17" ht="35.1" customHeight="1" spans="1:5">
      <c r="A17" s="97" t="s">
        <v>1541</v>
      </c>
      <c r="B17" s="98"/>
      <c r="C17" s="98"/>
      <c r="D17" s="102" t="str">
        <f t="shared" si="1"/>
        <v/>
      </c>
      <c r="E17" s="96" t="str">
        <f t="shared" si="0"/>
        <v>否</v>
      </c>
    </row>
    <row r="18" ht="35.1" customHeight="1" spans="1:5">
      <c r="A18" s="93" t="s">
        <v>1542</v>
      </c>
      <c r="B18" s="100">
        <f t="shared" ref="B18:C20" si="2">B19</f>
        <v>0</v>
      </c>
      <c r="C18" s="98">
        <f t="shared" si="2"/>
        <v>0</v>
      </c>
      <c r="D18" s="101" t="str">
        <f t="shared" si="1"/>
        <v/>
      </c>
      <c r="E18" s="96" t="str">
        <f t="shared" si="0"/>
        <v>否</v>
      </c>
    </row>
    <row r="19" ht="35.1" customHeight="1" spans="1:5">
      <c r="A19" s="104" t="s">
        <v>1543</v>
      </c>
      <c r="B19" s="98"/>
      <c r="C19" s="98"/>
      <c r="D19" s="101" t="str">
        <f t="shared" si="1"/>
        <v/>
      </c>
      <c r="E19" s="96" t="str">
        <f t="shared" si="0"/>
        <v>否</v>
      </c>
    </row>
    <row r="20" ht="35.1" customHeight="1" spans="1:5">
      <c r="A20" s="93" t="s">
        <v>1544</v>
      </c>
      <c r="B20" s="100">
        <f t="shared" si="2"/>
        <v>0</v>
      </c>
      <c r="C20" s="100">
        <f t="shared" si="2"/>
        <v>0</v>
      </c>
      <c r="D20" s="101" t="str">
        <f t="shared" si="1"/>
        <v/>
      </c>
      <c r="E20" s="96" t="str">
        <f t="shared" si="0"/>
        <v>否</v>
      </c>
    </row>
    <row r="21" ht="35.1" customHeight="1" spans="1:5">
      <c r="A21" s="97" t="s">
        <v>3420</v>
      </c>
      <c r="B21" s="98"/>
      <c r="C21" s="98"/>
      <c r="D21" s="102" t="str">
        <f t="shared" si="1"/>
        <v/>
      </c>
      <c r="E21" s="96" t="str">
        <f t="shared" si="0"/>
        <v>否</v>
      </c>
    </row>
    <row r="22" ht="35.1" customHeight="1" spans="1:5">
      <c r="A22" s="105" t="s">
        <v>1546</v>
      </c>
      <c r="B22" s="100">
        <f>B4+B10+B16+B18+B20</f>
        <v>0</v>
      </c>
      <c r="C22" s="100">
        <f>C4+C10+C16+C18+C20</f>
        <v>0</v>
      </c>
      <c r="D22" s="101" t="str">
        <f t="shared" si="1"/>
        <v/>
      </c>
      <c r="E22" s="96" t="str">
        <f t="shared" si="0"/>
        <v>否</v>
      </c>
    </row>
    <row r="23" ht="35.1" customHeight="1" spans="1:5">
      <c r="A23" s="106" t="s">
        <v>168</v>
      </c>
      <c r="B23" s="100">
        <f>B24+B25</f>
        <v>0</v>
      </c>
      <c r="C23" s="100">
        <f>C24+C25</f>
        <v>0</v>
      </c>
      <c r="D23" s="101"/>
      <c r="E23" s="96" t="str">
        <f t="shared" si="0"/>
        <v>否</v>
      </c>
    </row>
    <row r="24" ht="35.1" customHeight="1" spans="1:5">
      <c r="A24" s="107" t="s">
        <v>1547</v>
      </c>
      <c r="B24" s="98"/>
      <c r="C24" s="98"/>
      <c r="D24" s="102"/>
      <c r="E24" s="96" t="str">
        <f t="shared" si="0"/>
        <v>否</v>
      </c>
    </row>
    <row r="25" ht="35.1" customHeight="1" spans="1:5">
      <c r="A25" s="108" t="s">
        <v>1548</v>
      </c>
      <c r="B25" s="98"/>
      <c r="C25" s="98"/>
      <c r="D25" s="102"/>
      <c r="E25" s="96" t="str">
        <f t="shared" si="0"/>
        <v>否</v>
      </c>
    </row>
    <row r="26" ht="35.1" customHeight="1" spans="1:5">
      <c r="A26" s="109" t="s">
        <v>1549</v>
      </c>
      <c r="B26" s="100"/>
      <c r="C26" s="100"/>
      <c r="D26" s="101"/>
      <c r="E26" s="96" t="str">
        <f t="shared" si="0"/>
        <v>否</v>
      </c>
    </row>
    <row r="27" ht="35.1" customHeight="1" spans="1:5">
      <c r="A27" s="110" t="s">
        <v>175</v>
      </c>
      <c r="B27" s="100">
        <f>B22+B23+B26</f>
        <v>0</v>
      </c>
      <c r="C27" s="100">
        <f>C22+C23+C26</f>
        <v>0</v>
      </c>
      <c r="D27" s="101"/>
      <c r="E27" s="96" t="str">
        <f t="shared" si="0"/>
        <v>否</v>
      </c>
    </row>
    <row r="28" spans="2:2">
      <c r="B28" s="111"/>
    </row>
    <row r="29" spans="2:3">
      <c r="B29" s="111"/>
      <c r="C29" s="112"/>
    </row>
    <row r="30" spans="2:2">
      <c r="B30" s="111"/>
    </row>
    <row r="31" spans="2:3">
      <c r="B31" s="111"/>
      <c r="C31" s="112"/>
    </row>
    <row r="32" spans="2:2">
      <c r="B32" s="111"/>
    </row>
    <row r="33" spans="2:2">
      <c r="B33" s="111"/>
    </row>
    <row r="34" spans="2:3">
      <c r="B34" s="111"/>
      <c r="C34" s="112"/>
    </row>
    <row r="35" spans="2:2">
      <c r="B35" s="111"/>
    </row>
    <row r="36" spans="2:2">
      <c r="B36" s="111"/>
    </row>
    <row r="37" spans="2:2">
      <c r="B37" s="111"/>
    </row>
    <row r="38" spans="2:2">
      <c r="B38" s="111"/>
    </row>
    <row r="39" spans="2:3">
      <c r="B39" s="111"/>
      <c r="C39" s="112"/>
    </row>
    <row r="40" spans="2:2">
      <c r="B40" s="111"/>
    </row>
  </sheetData>
  <mergeCells count="1">
    <mergeCell ref="A1:D1"/>
  </mergeCells>
  <conditionalFormatting sqref="E5:E27">
    <cfRule type="cellIs" dxfId="4" priority="1" stopIfTrue="1" operator="lessThanOrEqual">
      <formula>-1</formula>
    </cfRule>
  </conditionalFormatting>
  <conditionalFormatting sqref="D4:E4 E3:E27">
    <cfRule type="cellIs" dxfId="4" priority="3"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sheetPr>
  <dimension ref="A1:E42"/>
  <sheetViews>
    <sheetView showZeros="0" view="pageBreakPreview" zoomScaleNormal="115" workbookViewId="0">
      <selection activeCell="C35" sqref="C35"/>
    </sheetView>
  </sheetViews>
  <sheetFormatPr defaultColWidth="9" defaultRowHeight="15.6" outlineLevelCol="4"/>
  <cols>
    <col min="1" max="1" width="50.75" style="28" customWidth="1"/>
    <col min="2" max="3" width="18.6296296296296" style="29" customWidth="1"/>
    <col min="4" max="4" width="20.6296296296296" style="29" customWidth="1"/>
    <col min="5" max="5" width="5.37962962962963" style="28" customWidth="1"/>
    <col min="6" max="16384" width="9" style="28"/>
  </cols>
  <sheetData>
    <row r="1" ht="45" customHeight="1" spans="1:5">
      <c r="A1" s="30" t="str">
        <f>YEAR([3]封面!$B$7)&amp;"年永仁县社会保险基金收入预算情况表"</f>
        <v>2021年永仁县社会保险基金收入预算情况表</v>
      </c>
      <c r="B1" s="30"/>
      <c r="C1" s="30"/>
      <c r="D1" s="30"/>
      <c r="E1" s="27"/>
    </row>
    <row r="2" s="67" customFormat="1" ht="20.1" customHeight="1" spans="1:5">
      <c r="A2" s="68" t="s">
        <v>3421</v>
      </c>
      <c r="B2" s="69"/>
      <c r="C2" s="70"/>
      <c r="D2" s="71" t="s">
        <v>7</v>
      </c>
      <c r="E2" s="72"/>
    </row>
    <row r="3" ht="45" customHeight="1" spans="1:5">
      <c r="A3" s="73" t="s">
        <v>3422</v>
      </c>
      <c r="B3" s="10" t="str">
        <f>YEAR([3]封面!$B$7)-1&amp;"年执行数"</f>
        <v>2020年执行数</v>
      </c>
      <c r="C3" s="10" t="str">
        <f>YEAR([3]封面!$B$7)&amp;"年预算数"</f>
        <v>2021年预算数</v>
      </c>
      <c r="D3" s="10" t="s">
        <v>1606</v>
      </c>
      <c r="E3" s="72" t="s">
        <v>11</v>
      </c>
    </row>
    <row r="4" ht="36" customHeight="1" spans="1:5">
      <c r="A4" s="74" t="s">
        <v>1551</v>
      </c>
      <c r="B4" s="75">
        <v>7893</v>
      </c>
      <c r="C4" s="75">
        <v>10583</v>
      </c>
      <c r="D4" s="43">
        <f t="shared" ref="D4:D38" si="0">IF(B4&lt;&gt;0,C4/B4-1,"")</f>
        <v>0.340808311161789</v>
      </c>
      <c r="E4" s="76" t="str">
        <f t="shared" ref="E4:E38" si="1">IF(A4&lt;&gt;"",IF(SUM(B4:C4)&lt;&gt;0,"是","否"),"是")</f>
        <v>是</v>
      </c>
    </row>
    <row r="5" ht="36" customHeight="1" spans="1:5">
      <c r="A5" s="77" t="s">
        <v>1552</v>
      </c>
      <c r="B5" s="78">
        <v>3600</v>
      </c>
      <c r="C5" s="78">
        <v>4168</v>
      </c>
      <c r="D5" s="43">
        <f t="shared" si="0"/>
        <v>0.157777777777778</v>
      </c>
      <c r="E5" s="76" t="str">
        <f t="shared" si="1"/>
        <v>是</v>
      </c>
    </row>
    <row r="6" ht="36" customHeight="1" spans="1:5">
      <c r="A6" s="77" t="s">
        <v>1553</v>
      </c>
      <c r="B6" s="78">
        <v>13</v>
      </c>
      <c r="C6" s="78">
        <v>6</v>
      </c>
      <c r="D6" s="43">
        <f t="shared" si="0"/>
        <v>-0.538461538461538</v>
      </c>
      <c r="E6" s="76" t="str">
        <f t="shared" si="1"/>
        <v>是</v>
      </c>
    </row>
    <row r="7" s="27" customFormat="1" ht="36" customHeight="1" spans="1:5">
      <c r="A7" s="77" t="s">
        <v>1554</v>
      </c>
      <c r="B7" s="79"/>
      <c r="C7" s="79"/>
      <c r="D7" s="43" t="str">
        <f t="shared" si="0"/>
        <v/>
      </c>
      <c r="E7" s="76" t="str">
        <f t="shared" si="1"/>
        <v>否</v>
      </c>
    </row>
    <row r="8" ht="36" customHeight="1" spans="1:5">
      <c r="A8" s="74" t="s">
        <v>1555</v>
      </c>
      <c r="B8" s="75">
        <v>7936</v>
      </c>
      <c r="C8" s="75">
        <v>7999</v>
      </c>
      <c r="D8" s="44">
        <f t="shared" si="0"/>
        <v>0.00793850806451624</v>
      </c>
      <c r="E8" s="76" t="str">
        <f t="shared" si="1"/>
        <v>是</v>
      </c>
    </row>
    <row r="9" ht="36" customHeight="1" spans="1:5">
      <c r="A9" s="77" t="s">
        <v>1552</v>
      </c>
      <c r="B9" s="78">
        <v>7124</v>
      </c>
      <c r="C9" s="78">
        <v>7271</v>
      </c>
      <c r="D9" s="43">
        <f t="shared" si="0"/>
        <v>0.020634475014037</v>
      </c>
      <c r="E9" s="76" t="str">
        <f t="shared" si="1"/>
        <v>是</v>
      </c>
    </row>
    <row r="10" ht="36" customHeight="1" spans="1:5">
      <c r="A10" s="77" t="s">
        <v>1553</v>
      </c>
      <c r="B10" s="78">
        <v>21</v>
      </c>
      <c r="C10" s="78">
        <v>21</v>
      </c>
      <c r="D10" s="43">
        <f t="shared" si="0"/>
        <v>0</v>
      </c>
      <c r="E10" s="76" t="str">
        <f t="shared" si="1"/>
        <v>是</v>
      </c>
    </row>
    <row r="11" ht="36" customHeight="1" spans="1:5">
      <c r="A11" s="77" t="s">
        <v>1554</v>
      </c>
      <c r="B11" s="78">
        <v>642</v>
      </c>
      <c r="C11" s="78">
        <v>642</v>
      </c>
      <c r="D11" s="43">
        <f t="shared" si="0"/>
        <v>0</v>
      </c>
      <c r="E11" s="76" t="str">
        <f t="shared" si="1"/>
        <v>是</v>
      </c>
    </row>
    <row r="12" ht="36" customHeight="1" spans="1:5">
      <c r="A12" s="74" t="s">
        <v>1556</v>
      </c>
      <c r="B12" s="75">
        <v>695</v>
      </c>
      <c r="C12" s="75">
        <v>565</v>
      </c>
      <c r="D12" s="44">
        <f t="shared" si="0"/>
        <v>-0.18705035971223</v>
      </c>
      <c r="E12" s="76" t="str">
        <f t="shared" si="1"/>
        <v>是</v>
      </c>
    </row>
    <row r="13" ht="36" customHeight="1" spans="1:5">
      <c r="A13" s="77" t="s">
        <v>1552</v>
      </c>
      <c r="B13" s="78">
        <v>127</v>
      </c>
      <c r="C13" s="78">
        <v>191</v>
      </c>
      <c r="D13" s="43">
        <f t="shared" si="0"/>
        <v>0.503937007874016</v>
      </c>
      <c r="E13" s="76" t="str">
        <f t="shared" si="1"/>
        <v>是</v>
      </c>
    </row>
    <row r="14" ht="36" customHeight="1" spans="1:5">
      <c r="A14" s="77" t="s">
        <v>1553</v>
      </c>
      <c r="B14" s="78">
        <v>2</v>
      </c>
      <c r="C14" s="78">
        <v>1</v>
      </c>
      <c r="D14" s="43">
        <f t="shared" si="0"/>
        <v>-0.5</v>
      </c>
      <c r="E14" s="76" t="str">
        <f t="shared" si="1"/>
        <v>是</v>
      </c>
    </row>
    <row r="15" ht="36" customHeight="1" spans="1:5">
      <c r="A15" s="77" t="s">
        <v>1554</v>
      </c>
      <c r="B15" s="78"/>
      <c r="C15" s="78"/>
      <c r="D15" s="43" t="str">
        <f t="shared" si="0"/>
        <v/>
      </c>
      <c r="E15" s="76" t="str">
        <f t="shared" si="1"/>
        <v>否</v>
      </c>
    </row>
    <row r="16" ht="36" customHeight="1" spans="1:5">
      <c r="A16" s="74" t="s">
        <v>1557</v>
      </c>
      <c r="B16" s="75"/>
      <c r="C16" s="75"/>
      <c r="D16" s="44" t="str">
        <f t="shared" si="0"/>
        <v/>
      </c>
      <c r="E16" s="76" t="str">
        <f t="shared" si="1"/>
        <v>否</v>
      </c>
    </row>
    <row r="17" ht="36" customHeight="1" spans="1:5">
      <c r="A17" s="77" t="s">
        <v>1552</v>
      </c>
      <c r="B17" s="80"/>
      <c r="C17" s="80"/>
      <c r="D17" s="43" t="str">
        <f t="shared" si="0"/>
        <v/>
      </c>
      <c r="E17" s="76" t="str">
        <f t="shared" si="1"/>
        <v>否</v>
      </c>
    </row>
    <row r="18" ht="36" customHeight="1" spans="1:5">
      <c r="A18" s="77" t="s">
        <v>1553</v>
      </c>
      <c r="B18" s="80"/>
      <c r="C18" s="80"/>
      <c r="D18" s="43" t="str">
        <f t="shared" si="0"/>
        <v/>
      </c>
      <c r="E18" s="76" t="str">
        <f t="shared" si="1"/>
        <v>否</v>
      </c>
    </row>
    <row r="19" ht="36" customHeight="1" spans="1:5">
      <c r="A19" s="77" t="s">
        <v>1554</v>
      </c>
      <c r="B19" s="80"/>
      <c r="C19" s="80"/>
      <c r="D19" s="43" t="str">
        <f t="shared" si="0"/>
        <v/>
      </c>
      <c r="E19" s="76" t="str">
        <f t="shared" si="1"/>
        <v>否</v>
      </c>
    </row>
    <row r="20" ht="36" customHeight="1" spans="1:5">
      <c r="A20" s="74" t="s">
        <v>1558</v>
      </c>
      <c r="B20" s="75">
        <v>561</v>
      </c>
      <c r="C20" s="75">
        <v>661</v>
      </c>
      <c r="D20" s="44">
        <f t="shared" si="0"/>
        <v>0.17825311942959</v>
      </c>
      <c r="E20" s="76" t="str">
        <f t="shared" si="1"/>
        <v>是</v>
      </c>
    </row>
    <row r="21" ht="36" customHeight="1" spans="1:5">
      <c r="A21" s="77" t="s">
        <v>1552</v>
      </c>
      <c r="B21" s="78">
        <v>280</v>
      </c>
      <c r="C21" s="78">
        <v>360</v>
      </c>
      <c r="D21" s="43">
        <f t="shared" si="0"/>
        <v>0.285714285714286</v>
      </c>
      <c r="E21" s="76" t="str">
        <f t="shared" si="1"/>
        <v>是</v>
      </c>
    </row>
    <row r="22" ht="36" customHeight="1" spans="1:5">
      <c r="A22" s="77" t="s">
        <v>1553</v>
      </c>
      <c r="B22" s="78">
        <v>1</v>
      </c>
      <c r="C22" s="78">
        <v>1</v>
      </c>
      <c r="D22" s="43">
        <f t="shared" si="0"/>
        <v>0</v>
      </c>
      <c r="E22" s="76" t="str">
        <f t="shared" si="1"/>
        <v>是</v>
      </c>
    </row>
    <row r="23" ht="36" customHeight="1" spans="1:5">
      <c r="A23" s="77" t="s">
        <v>1554</v>
      </c>
      <c r="B23" s="78"/>
      <c r="C23" s="78"/>
      <c r="D23" s="81" t="str">
        <f t="shared" si="0"/>
        <v/>
      </c>
      <c r="E23" s="76" t="str">
        <f t="shared" si="1"/>
        <v>否</v>
      </c>
    </row>
    <row r="24" ht="36" customHeight="1" spans="1:5">
      <c r="A24" s="74" t="s">
        <v>3423</v>
      </c>
      <c r="B24" s="75">
        <v>3021</v>
      </c>
      <c r="C24" s="75">
        <v>3551</v>
      </c>
      <c r="D24" s="44">
        <f t="shared" si="0"/>
        <v>0.175438596491228</v>
      </c>
      <c r="E24" s="76" t="str">
        <f t="shared" si="1"/>
        <v>是</v>
      </c>
    </row>
    <row r="25" ht="36" customHeight="1" spans="1:5">
      <c r="A25" s="77" t="s">
        <v>1552</v>
      </c>
      <c r="B25" s="82">
        <v>656</v>
      </c>
      <c r="C25" s="82">
        <v>662</v>
      </c>
      <c r="D25" s="43">
        <f t="shared" si="0"/>
        <v>0.00914634146341453</v>
      </c>
      <c r="E25" s="76" t="str">
        <f t="shared" si="1"/>
        <v>是</v>
      </c>
    </row>
    <row r="26" ht="36" customHeight="1" spans="1:5">
      <c r="A26" s="77" t="s">
        <v>1553</v>
      </c>
      <c r="B26" s="82">
        <v>19</v>
      </c>
      <c r="C26" s="82">
        <v>354</v>
      </c>
      <c r="D26" s="43">
        <f t="shared" si="0"/>
        <v>17.6315789473684</v>
      </c>
      <c r="E26" s="76" t="str">
        <f t="shared" si="1"/>
        <v>是</v>
      </c>
    </row>
    <row r="27" ht="36" customHeight="1" spans="1:5">
      <c r="A27" s="77" t="s">
        <v>1554</v>
      </c>
      <c r="B27" s="82">
        <v>2284</v>
      </c>
      <c r="C27" s="82">
        <v>2249</v>
      </c>
      <c r="D27" s="43">
        <f t="shared" si="0"/>
        <v>-0.0153239929947461</v>
      </c>
      <c r="E27" s="76" t="str">
        <f t="shared" si="1"/>
        <v>是</v>
      </c>
    </row>
    <row r="28" ht="36" customHeight="1" spans="1:5">
      <c r="A28" s="74" t="s">
        <v>3424</v>
      </c>
      <c r="B28" s="75"/>
      <c r="C28" s="75"/>
      <c r="D28" s="44" t="str">
        <f t="shared" si="0"/>
        <v/>
      </c>
      <c r="E28" s="76" t="str">
        <f t="shared" si="1"/>
        <v>否</v>
      </c>
    </row>
    <row r="29" ht="36" customHeight="1" spans="1:5">
      <c r="A29" s="77" t="s">
        <v>1552</v>
      </c>
      <c r="B29" s="82"/>
      <c r="C29" s="82"/>
      <c r="D29" s="43" t="str">
        <f t="shared" si="0"/>
        <v/>
      </c>
      <c r="E29" s="76" t="str">
        <f t="shared" si="1"/>
        <v>否</v>
      </c>
    </row>
    <row r="30" ht="36" customHeight="1" spans="1:5">
      <c r="A30" s="77" t="s">
        <v>1553</v>
      </c>
      <c r="B30" s="82"/>
      <c r="C30" s="82"/>
      <c r="D30" s="43" t="str">
        <f t="shared" si="0"/>
        <v/>
      </c>
      <c r="E30" s="76" t="str">
        <f t="shared" si="1"/>
        <v>否</v>
      </c>
    </row>
    <row r="31" ht="36" customHeight="1" spans="1:5">
      <c r="A31" s="77" t="s">
        <v>1554</v>
      </c>
      <c r="B31" s="82"/>
      <c r="C31" s="82"/>
      <c r="D31" s="43" t="str">
        <f t="shared" si="0"/>
        <v/>
      </c>
      <c r="E31" s="76" t="str">
        <f t="shared" si="1"/>
        <v>否</v>
      </c>
    </row>
    <row r="32" ht="36" customHeight="1" spans="1:5">
      <c r="A32" s="64" t="s">
        <v>1562</v>
      </c>
      <c r="B32" s="75">
        <f t="shared" ref="B32:B35" si="2">B28+B24+B20+B16+B12+B8+B4</f>
        <v>20106</v>
      </c>
      <c r="C32" s="75">
        <f t="shared" ref="C32:C35" si="3">C28+C24+C20+C16+C12+C8+C4</f>
        <v>23359</v>
      </c>
      <c r="D32" s="81">
        <f t="shared" si="0"/>
        <v>0.161792499751318</v>
      </c>
      <c r="E32" s="76" t="str">
        <f t="shared" si="1"/>
        <v>是</v>
      </c>
    </row>
    <row r="33" ht="36" customHeight="1" spans="1:5">
      <c r="A33" s="77" t="s">
        <v>1563</v>
      </c>
      <c r="B33" s="82">
        <f t="shared" si="2"/>
        <v>11787</v>
      </c>
      <c r="C33" s="82">
        <f t="shared" si="3"/>
        <v>12652</v>
      </c>
      <c r="D33" s="81">
        <f t="shared" si="0"/>
        <v>0.0733859336557223</v>
      </c>
      <c r="E33" s="76" t="str">
        <f t="shared" si="1"/>
        <v>是</v>
      </c>
    </row>
    <row r="34" ht="36" customHeight="1" spans="1:5">
      <c r="A34" s="77" t="s">
        <v>1564</v>
      </c>
      <c r="B34" s="82">
        <f t="shared" si="2"/>
        <v>56</v>
      </c>
      <c r="C34" s="82">
        <f t="shared" si="3"/>
        <v>383</v>
      </c>
      <c r="D34" s="81">
        <f t="shared" si="0"/>
        <v>5.83928571428571</v>
      </c>
      <c r="E34" s="76" t="str">
        <f t="shared" si="1"/>
        <v>是</v>
      </c>
    </row>
    <row r="35" ht="36" customHeight="1" spans="1:5">
      <c r="A35" s="77" t="s">
        <v>1565</v>
      </c>
      <c r="B35" s="82">
        <f t="shared" si="2"/>
        <v>2926</v>
      </c>
      <c r="C35" s="82">
        <f t="shared" si="3"/>
        <v>2891</v>
      </c>
      <c r="D35" s="81">
        <f t="shared" si="0"/>
        <v>-0.0119617224880383</v>
      </c>
      <c r="E35" s="76" t="str">
        <f t="shared" si="1"/>
        <v>是</v>
      </c>
    </row>
    <row r="36" ht="36" customHeight="1" spans="1:5">
      <c r="A36" s="65" t="s">
        <v>1566</v>
      </c>
      <c r="B36" s="75">
        <v>4885</v>
      </c>
      <c r="C36" s="75">
        <v>6864</v>
      </c>
      <c r="D36" s="44">
        <f t="shared" si="0"/>
        <v>0.405117707267144</v>
      </c>
      <c r="E36" s="76" t="str">
        <f t="shared" si="1"/>
        <v>是</v>
      </c>
    </row>
    <row r="37" ht="36" customHeight="1" spans="1:5">
      <c r="A37" s="83" t="s">
        <v>1567</v>
      </c>
      <c r="B37" s="75"/>
      <c r="C37" s="75"/>
      <c r="D37" s="44" t="str">
        <f t="shared" si="0"/>
        <v/>
      </c>
      <c r="E37" s="76" t="str">
        <f t="shared" si="1"/>
        <v>否</v>
      </c>
    </row>
    <row r="38" ht="36" customHeight="1" spans="1:5">
      <c r="A38" s="64" t="s">
        <v>1568</v>
      </c>
      <c r="B38" s="75">
        <f>B32</f>
        <v>20106</v>
      </c>
      <c r="C38" s="75">
        <f>C32</f>
        <v>23359</v>
      </c>
      <c r="D38" s="44">
        <f t="shared" si="0"/>
        <v>0.161792499751318</v>
      </c>
      <c r="E38" s="76" t="str">
        <f t="shared" si="1"/>
        <v>是</v>
      </c>
    </row>
    <row r="39" spans="2:3">
      <c r="B39" s="48"/>
      <c r="C39" s="48"/>
    </row>
    <row r="40" spans="2:3">
      <c r="B40" s="48"/>
      <c r="C40" s="48"/>
    </row>
    <row r="41" spans="2:3">
      <c r="B41" s="48"/>
      <c r="C41" s="48"/>
    </row>
    <row r="42" spans="2:3">
      <c r="B42" s="48"/>
      <c r="C42" s="48"/>
    </row>
  </sheetData>
  <mergeCells count="1">
    <mergeCell ref="A1:D1"/>
  </mergeCells>
  <conditionalFormatting sqref="E4:E38">
    <cfRule type="cellIs" dxfId="4" priority="6" stopIfTrue="1" operator="lessThanOrEqual">
      <formula>-1</formula>
    </cfRule>
  </conditionalFormatting>
  <conditionalFormatting sqref="E5:E38">
    <cfRule type="cellIs" dxfId="4" priority="3" stopIfTrue="1" operator="lessThanOrEqual">
      <formula>-1</formula>
    </cfRule>
  </conditionalFormatting>
  <conditionalFormatting sqref="D4:D22 D36:D38 D24:D31">
    <cfRule type="cellIs" dxfId="4" priority="5" stopIfTrue="1" operator="lessThanOrEqual">
      <formula>-1</formula>
    </cfRule>
  </conditionalFormatting>
  <conditionalFormatting sqref="B25:C27 B29:C31 B36:C36 B21:C23 B5:C7 B9:C11 B13:C15 B17:C19 B37:B38 C38">
    <cfRule type="cellIs" dxfId="4" priority="2" stopIfTrue="1" operator="lessThanOrEqual">
      <formula>-1</formula>
    </cfRule>
  </conditionalFormatting>
  <conditionalFormatting sqref="B33:C35">
    <cfRule type="cellIs" dxfId="4" priority="1"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sheetPr>
  <dimension ref="A1:E26"/>
  <sheetViews>
    <sheetView showZeros="0" view="pageBreakPreview" zoomScaleNormal="100" workbookViewId="0">
      <pane ySplit="3" topLeftCell="A7" activePane="bottomLeft" state="frozen"/>
      <selection/>
      <selection pane="bottomLeft" activeCell="C17" sqref="C17"/>
    </sheetView>
  </sheetViews>
  <sheetFormatPr defaultColWidth="9" defaultRowHeight="15.6" outlineLevelCol="4"/>
  <cols>
    <col min="1" max="1" width="50.75" style="28" customWidth="1"/>
    <col min="2" max="3" width="18.6296296296296" style="29" customWidth="1"/>
    <col min="4" max="4" width="20.6296296296296" style="29" customWidth="1"/>
    <col min="5" max="5" width="12.75" style="28" customWidth="1"/>
    <col min="6" max="16384" width="9" style="28"/>
  </cols>
  <sheetData>
    <row r="1" ht="45" customHeight="1" spans="1:5">
      <c r="A1" s="30" t="str">
        <f>YEAR([3]封面!$B$7)&amp;"年永仁县社会保险基金支出预算情况表"</f>
        <v>2021年永仁县社会保险基金支出预算情况表</v>
      </c>
      <c r="B1" s="30"/>
      <c r="C1" s="30"/>
      <c r="D1" s="30"/>
      <c r="E1" s="27"/>
    </row>
    <row r="2" ht="20.1" customHeight="1" spans="1:5">
      <c r="A2" s="50" t="s">
        <v>3425</v>
      </c>
      <c r="B2" s="51"/>
      <c r="C2" s="52"/>
      <c r="D2" s="53" t="s">
        <v>3426</v>
      </c>
      <c r="E2" s="27"/>
    </row>
    <row r="3" ht="45" customHeight="1" spans="1:5">
      <c r="A3" s="54" t="s">
        <v>3427</v>
      </c>
      <c r="B3" s="10" t="str">
        <f>YEAR([3]封面!$B$7)-1&amp;"年执行数"</f>
        <v>2020年执行数</v>
      </c>
      <c r="C3" s="10" t="str">
        <f>YEAR([3]封面!$B$7)&amp;"年预算数"</f>
        <v>2021年预算数</v>
      </c>
      <c r="D3" s="10" t="s">
        <v>1606</v>
      </c>
      <c r="E3" s="55" t="s">
        <v>11</v>
      </c>
    </row>
    <row r="4" ht="36" customHeight="1" spans="1:5">
      <c r="A4" s="56" t="s">
        <v>1571</v>
      </c>
      <c r="B4" s="47">
        <v>8601</v>
      </c>
      <c r="C4" s="47">
        <v>10583</v>
      </c>
      <c r="D4" s="57">
        <f t="shared" ref="D4:D22" si="0">IF(B4&lt;&gt;0,C4/B4-1,"")</f>
        <v>0.230438321125451</v>
      </c>
      <c r="E4" s="58" t="str">
        <f t="shared" ref="E4:E22" si="1">IF(A4&lt;&gt;"",IF(SUM(B4:C4)&lt;&gt;0,"是","否"),"是")</f>
        <v>是</v>
      </c>
    </row>
    <row r="5" ht="36" customHeight="1" spans="1:5">
      <c r="A5" s="59" t="s">
        <v>1572</v>
      </c>
      <c r="B5" s="60">
        <v>5713</v>
      </c>
      <c r="C5" s="61">
        <v>6140</v>
      </c>
      <c r="D5" s="62">
        <f t="shared" si="0"/>
        <v>0.0747418169088045</v>
      </c>
      <c r="E5" s="58" t="str">
        <f t="shared" si="1"/>
        <v>是</v>
      </c>
    </row>
    <row r="6" ht="36" customHeight="1" spans="1:5">
      <c r="A6" s="56" t="s">
        <v>1573</v>
      </c>
      <c r="B6" s="47">
        <v>7421</v>
      </c>
      <c r="C6" s="47">
        <v>7911</v>
      </c>
      <c r="D6" s="57">
        <f t="shared" si="0"/>
        <v>0.066028837083951</v>
      </c>
      <c r="E6" s="58" t="str">
        <f t="shared" si="1"/>
        <v>是</v>
      </c>
    </row>
    <row r="7" ht="36" customHeight="1" spans="1:5">
      <c r="A7" s="59" t="s">
        <v>1572</v>
      </c>
      <c r="B7" s="42">
        <v>7363</v>
      </c>
      <c r="C7" s="61">
        <v>7852</v>
      </c>
      <c r="D7" s="62">
        <f t="shared" si="0"/>
        <v>0.066413146815157</v>
      </c>
      <c r="E7" s="58" t="str">
        <f t="shared" si="1"/>
        <v>是</v>
      </c>
    </row>
    <row r="8" s="27" customFormat="1" ht="36" customHeight="1" spans="1:5">
      <c r="A8" s="56" t="s">
        <v>1574</v>
      </c>
      <c r="B8" s="47">
        <v>695</v>
      </c>
      <c r="C8" s="47">
        <v>565</v>
      </c>
      <c r="D8" s="57">
        <f t="shared" si="0"/>
        <v>-0.18705035971223</v>
      </c>
      <c r="E8" s="58" t="str">
        <f t="shared" si="1"/>
        <v>是</v>
      </c>
    </row>
    <row r="9" s="27" customFormat="1" ht="36" customHeight="1" spans="1:5">
      <c r="A9" s="59" t="s">
        <v>1572</v>
      </c>
      <c r="B9" s="42">
        <v>376</v>
      </c>
      <c r="C9" s="61">
        <v>470</v>
      </c>
      <c r="D9" s="62">
        <f t="shared" si="0"/>
        <v>0.25</v>
      </c>
      <c r="E9" s="58" t="str">
        <f t="shared" si="1"/>
        <v>是</v>
      </c>
    </row>
    <row r="10" s="27" customFormat="1" ht="36" customHeight="1" spans="1:5">
      <c r="A10" s="56" t="s">
        <v>1575</v>
      </c>
      <c r="B10" s="47"/>
      <c r="C10" s="47"/>
      <c r="D10" s="57" t="str">
        <f t="shared" si="0"/>
        <v/>
      </c>
      <c r="E10" s="58" t="str">
        <f t="shared" si="1"/>
        <v>否</v>
      </c>
    </row>
    <row r="11" s="27" customFormat="1" ht="36" customHeight="1" spans="1:5">
      <c r="A11" s="59" t="s">
        <v>1572</v>
      </c>
      <c r="B11" s="42"/>
      <c r="C11" s="42"/>
      <c r="D11" s="62" t="str">
        <f t="shared" si="0"/>
        <v/>
      </c>
      <c r="E11" s="58" t="str">
        <f t="shared" si="1"/>
        <v>否</v>
      </c>
    </row>
    <row r="12" s="27" customFormat="1" ht="36" customHeight="1" spans="1:5">
      <c r="A12" s="56" t="s">
        <v>1576</v>
      </c>
      <c r="B12" s="38">
        <v>561</v>
      </c>
      <c r="C12" s="47">
        <v>661</v>
      </c>
      <c r="D12" s="57">
        <f t="shared" si="0"/>
        <v>0.17825311942959</v>
      </c>
      <c r="E12" s="58" t="str">
        <f t="shared" si="1"/>
        <v>是</v>
      </c>
    </row>
    <row r="13" s="27" customFormat="1" ht="36" customHeight="1" spans="1:5">
      <c r="A13" s="59" t="s">
        <v>1572</v>
      </c>
      <c r="B13" s="42">
        <v>398</v>
      </c>
      <c r="C13" s="42">
        <v>579</v>
      </c>
      <c r="D13" s="62">
        <f t="shared" si="0"/>
        <v>0.454773869346734</v>
      </c>
      <c r="E13" s="58" t="str">
        <f t="shared" si="1"/>
        <v>是</v>
      </c>
    </row>
    <row r="14" s="27" customFormat="1" ht="36" customHeight="1" spans="1:5">
      <c r="A14" s="56" t="s">
        <v>3428</v>
      </c>
      <c r="B14" s="47">
        <v>2084</v>
      </c>
      <c r="C14" s="47">
        <v>2197</v>
      </c>
      <c r="D14" s="57">
        <f t="shared" si="0"/>
        <v>0.0542226487523991</v>
      </c>
      <c r="E14" s="58" t="str">
        <f t="shared" si="1"/>
        <v>是</v>
      </c>
    </row>
    <row r="15" ht="36" customHeight="1" spans="1:5">
      <c r="A15" s="59" t="s">
        <v>1572</v>
      </c>
      <c r="B15" s="42">
        <v>2082</v>
      </c>
      <c r="C15" s="61">
        <v>2196</v>
      </c>
      <c r="D15" s="62">
        <f t="shared" si="0"/>
        <v>0.0547550432276658</v>
      </c>
      <c r="E15" s="58" t="str">
        <f t="shared" si="1"/>
        <v>是</v>
      </c>
    </row>
    <row r="16" ht="36" customHeight="1" spans="1:5">
      <c r="A16" s="56" t="s">
        <v>3429</v>
      </c>
      <c r="B16" s="47"/>
      <c r="C16" s="47"/>
      <c r="D16" s="57" t="str">
        <f t="shared" si="0"/>
        <v/>
      </c>
      <c r="E16" s="58" t="str">
        <f t="shared" si="1"/>
        <v>否</v>
      </c>
    </row>
    <row r="17" ht="36" customHeight="1" spans="1:5">
      <c r="A17" s="59" t="s">
        <v>1572</v>
      </c>
      <c r="B17" s="63"/>
      <c r="C17" s="63"/>
      <c r="D17" s="62" t="str">
        <f t="shared" si="0"/>
        <v/>
      </c>
      <c r="E17" s="58" t="str">
        <f t="shared" si="1"/>
        <v>否</v>
      </c>
    </row>
    <row r="18" ht="36" customHeight="1" spans="1:5">
      <c r="A18" s="64" t="s">
        <v>1580</v>
      </c>
      <c r="B18" s="47">
        <f>B16+B14+B12+B10+B8+B6+B4</f>
        <v>19362</v>
      </c>
      <c r="C18" s="47">
        <f>C16+C14+C12+C10+C8+C6+C4</f>
        <v>21917</v>
      </c>
      <c r="D18" s="57">
        <f t="shared" si="0"/>
        <v>0.131959508315257</v>
      </c>
      <c r="E18" s="58" t="str">
        <f t="shared" si="1"/>
        <v>是</v>
      </c>
    </row>
    <row r="19" ht="36" customHeight="1" spans="1:5">
      <c r="A19" s="59" t="s">
        <v>1581</v>
      </c>
      <c r="B19" s="63">
        <f>B17+B15+B13+B11+B9+B7+B5</f>
        <v>15932</v>
      </c>
      <c r="C19" s="63">
        <f>C17+C15+C13+C11+C9+C7+C5</f>
        <v>17237</v>
      </c>
      <c r="D19" s="62">
        <f t="shared" si="0"/>
        <v>0.0819106201355762</v>
      </c>
      <c r="E19" s="58" t="str">
        <f t="shared" si="1"/>
        <v>是</v>
      </c>
    </row>
    <row r="20" ht="36" customHeight="1" spans="1:5">
      <c r="A20" s="65" t="s">
        <v>3430</v>
      </c>
      <c r="B20" s="47"/>
      <c r="C20" s="47"/>
      <c r="D20" s="57" t="str">
        <f t="shared" si="0"/>
        <v/>
      </c>
      <c r="E20" s="58" t="str">
        <f t="shared" si="1"/>
        <v>否</v>
      </c>
    </row>
    <row r="21" ht="36" customHeight="1" spans="1:5">
      <c r="A21" s="65" t="s">
        <v>1583</v>
      </c>
      <c r="B21" s="47">
        <v>3111</v>
      </c>
      <c r="C21" s="47">
        <v>4476</v>
      </c>
      <c r="D21" s="57">
        <f t="shared" si="0"/>
        <v>0.438765670202507</v>
      </c>
      <c r="E21" s="58" t="str">
        <f t="shared" si="1"/>
        <v>是</v>
      </c>
    </row>
    <row r="22" ht="36" customHeight="1" spans="1:5">
      <c r="A22" s="64" t="s">
        <v>1584</v>
      </c>
      <c r="B22" s="66">
        <f>B18</f>
        <v>19362</v>
      </c>
      <c r="C22" s="66">
        <f>C18</f>
        <v>21917</v>
      </c>
      <c r="D22" s="57">
        <f t="shared" si="0"/>
        <v>0.131959508315257</v>
      </c>
      <c r="E22" s="58" t="str">
        <f t="shared" si="1"/>
        <v>是</v>
      </c>
    </row>
    <row r="23" spans="2:3">
      <c r="B23" s="48"/>
      <c r="C23" s="48"/>
    </row>
    <row r="24" spans="2:3">
      <c r="B24" s="48"/>
      <c r="C24" s="48"/>
    </row>
    <row r="25" spans="2:3">
      <c r="B25" s="48"/>
      <c r="C25" s="48"/>
    </row>
    <row r="26" spans="2:3">
      <c r="B26" s="48"/>
      <c r="C26" s="48"/>
    </row>
  </sheetData>
  <mergeCells count="1">
    <mergeCell ref="A1:D1"/>
  </mergeCells>
  <conditionalFormatting sqref="E4:E22">
    <cfRule type="cellIs" dxfId="4" priority="1"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sheetPr>
  <dimension ref="A1:J23"/>
  <sheetViews>
    <sheetView showZeros="0" view="pageBreakPreview" zoomScaleNormal="100" workbookViewId="0">
      <selection activeCell="D17" sqref="D17"/>
    </sheetView>
  </sheetViews>
  <sheetFormatPr defaultColWidth="9" defaultRowHeight="15.6"/>
  <cols>
    <col min="1" max="1" width="50.75" style="28" customWidth="1"/>
    <col min="2" max="3" width="18.6296296296296" style="29" customWidth="1"/>
    <col min="4" max="4" width="20.6296296296296" style="29" customWidth="1"/>
    <col min="5" max="16384" width="9" style="28"/>
  </cols>
  <sheetData>
    <row r="1" ht="45" customHeight="1" spans="1:4">
      <c r="A1" s="30" t="str">
        <f>YEAR([3]封面!$B$7)&amp;"年永仁县社会保险基金结余预算情况表"</f>
        <v>2021年永仁县社会保险基金结余预算情况表</v>
      </c>
      <c r="B1" s="30"/>
      <c r="C1" s="30"/>
      <c r="D1" s="30"/>
    </row>
    <row r="2" ht="20.1" customHeight="1" spans="1:4">
      <c r="A2" s="31" t="s">
        <v>3431</v>
      </c>
      <c r="B2" s="32"/>
      <c r="C2" s="33"/>
      <c r="D2" s="34" t="s">
        <v>1586</v>
      </c>
    </row>
    <row r="3" ht="45" customHeight="1" spans="1:5">
      <c r="A3" s="35" t="s">
        <v>3427</v>
      </c>
      <c r="B3" s="36" t="str">
        <f>YEAR([3]封面!$B$7)-1&amp;"年执行数"</f>
        <v>2020年执行数</v>
      </c>
      <c r="C3" s="36" t="str">
        <f>YEAR([3]封面!$B$7)&amp;"年预算数"</f>
        <v>2021年预算数</v>
      </c>
      <c r="D3" s="36" t="s">
        <v>1606</v>
      </c>
      <c r="E3" s="29" t="s">
        <v>11</v>
      </c>
    </row>
    <row r="4" ht="36" customHeight="1" spans="1:5">
      <c r="A4" s="37" t="s">
        <v>1587</v>
      </c>
      <c r="B4" s="38">
        <v>-708</v>
      </c>
      <c r="C4" s="38">
        <v>0</v>
      </c>
      <c r="D4" s="39">
        <f>IF(B4&lt;&gt;0,C4/B4-1,"")</f>
        <v>-1</v>
      </c>
      <c r="E4" s="40" t="str">
        <f t="shared" ref="E4:E19" si="0">IF(A4&lt;&gt;"",IF(SUM(B4:C4)&lt;&gt;0,"是","否"),"是")</f>
        <v>是</v>
      </c>
    </row>
    <row r="5" ht="36" customHeight="1" spans="1:5">
      <c r="A5" s="41" t="s">
        <v>1588</v>
      </c>
      <c r="B5" s="42">
        <v>904</v>
      </c>
      <c r="C5" s="42">
        <v>904</v>
      </c>
      <c r="D5" s="43">
        <f t="shared" ref="D4:D11" si="1">IF(B5&lt;&gt;0,C5/B5-1,"")</f>
        <v>0</v>
      </c>
      <c r="E5" s="40" t="str">
        <f t="shared" si="0"/>
        <v>是</v>
      </c>
    </row>
    <row r="6" ht="36" customHeight="1" spans="1:5">
      <c r="A6" s="37" t="s">
        <v>1589</v>
      </c>
      <c r="B6" s="38">
        <v>515</v>
      </c>
      <c r="C6" s="38">
        <v>88</v>
      </c>
      <c r="D6" s="44">
        <f t="shared" si="1"/>
        <v>-0.829126213592233</v>
      </c>
      <c r="E6" s="40" t="str">
        <f t="shared" si="0"/>
        <v>是</v>
      </c>
    </row>
    <row r="7" ht="36" customHeight="1" spans="1:5">
      <c r="A7" s="41" t="s">
        <v>1590</v>
      </c>
      <c r="B7" s="42">
        <v>7731</v>
      </c>
      <c r="C7" s="42">
        <v>7578</v>
      </c>
      <c r="D7" s="43">
        <f t="shared" si="1"/>
        <v>-0.019790454016298</v>
      </c>
      <c r="E7" s="40" t="str">
        <f t="shared" si="0"/>
        <v>是</v>
      </c>
    </row>
    <row r="8" s="27" customFormat="1" ht="36" customHeight="1" spans="1:5">
      <c r="A8" s="37" t="s">
        <v>1591</v>
      </c>
      <c r="B8" s="38"/>
      <c r="C8" s="38"/>
      <c r="D8" s="44" t="str">
        <f t="shared" si="1"/>
        <v/>
      </c>
      <c r="E8" s="40" t="str">
        <f t="shared" si="0"/>
        <v>否</v>
      </c>
    </row>
    <row r="9" s="27" customFormat="1" ht="36" customHeight="1" spans="1:10">
      <c r="A9" s="41" t="s">
        <v>1592</v>
      </c>
      <c r="B9" s="42"/>
      <c r="C9" s="42"/>
      <c r="D9" s="43" t="str">
        <f t="shared" si="1"/>
        <v/>
      </c>
      <c r="E9" s="40" t="str">
        <f t="shared" si="0"/>
        <v>否</v>
      </c>
      <c r="J9" s="49"/>
    </row>
    <row r="10" s="27" customFormat="1" ht="36" customHeight="1" spans="1:5">
      <c r="A10" s="37" t="s">
        <v>1593</v>
      </c>
      <c r="B10" s="38"/>
      <c r="C10" s="38"/>
      <c r="D10" s="44" t="str">
        <f t="shared" si="1"/>
        <v/>
      </c>
      <c r="E10" s="40" t="str">
        <f t="shared" si="0"/>
        <v>否</v>
      </c>
    </row>
    <row r="11" s="27" customFormat="1" ht="36" customHeight="1" spans="1:5">
      <c r="A11" s="41" t="s">
        <v>1594</v>
      </c>
      <c r="B11" s="42"/>
      <c r="C11" s="42"/>
      <c r="D11" s="43" t="str">
        <f t="shared" si="1"/>
        <v/>
      </c>
      <c r="E11" s="40" t="str">
        <f t="shared" si="0"/>
        <v>否</v>
      </c>
    </row>
    <row r="12" s="27" customFormat="1" ht="36" customHeight="1" spans="1:5">
      <c r="A12" s="37" t="s">
        <v>1595</v>
      </c>
      <c r="B12" s="45"/>
      <c r="C12" s="45"/>
      <c r="D12" s="44" t="str">
        <f>IF(B12&lt;&gt;0,-(C12/B12-1),"")</f>
        <v/>
      </c>
      <c r="E12" s="40" t="str">
        <f t="shared" si="0"/>
        <v>否</v>
      </c>
    </row>
    <row r="13" s="27" customFormat="1" ht="36" customHeight="1" spans="1:5">
      <c r="A13" s="41" t="s">
        <v>1596</v>
      </c>
      <c r="B13" s="42"/>
      <c r="C13" s="42"/>
      <c r="D13" s="43" t="str">
        <f t="shared" ref="D13:D17" si="2">IF(B13&lt;&gt;0,C13/B13-1,"")</f>
        <v/>
      </c>
      <c r="E13" s="40" t="str">
        <f t="shared" si="0"/>
        <v>否</v>
      </c>
    </row>
    <row r="14" s="27" customFormat="1" ht="36" customHeight="1" spans="1:5">
      <c r="A14" s="37" t="s">
        <v>3432</v>
      </c>
      <c r="B14" s="38">
        <v>937</v>
      </c>
      <c r="C14" s="38">
        <v>1354</v>
      </c>
      <c r="D14" s="44">
        <f t="shared" si="2"/>
        <v>0.445037353255069</v>
      </c>
      <c r="E14" s="40" t="str">
        <f t="shared" si="0"/>
        <v>是</v>
      </c>
    </row>
    <row r="15" s="27" customFormat="1" ht="36" customHeight="1" spans="1:5">
      <c r="A15" s="41" t="s">
        <v>3433</v>
      </c>
      <c r="B15" s="42">
        <v>7630</v>
      </c>
      <c r="C15" s="42">
        <v>9059</v>
      </c>
      <c r="D15" s="43">
        <f t="shared" si="2"/>
        <v>0.187287024901704</v>
      </c>
      <c r="E15" s="40" t="str">
        <f t="shared" si="0"/>
        <v>是</v>
      </c>
    </row>
    <row r="16" s="27" customFormat="1" ht="36" customHeight="1" spans="1:5">
      <c r="A16" s="37" t="s">
        <v>3434</v>
      </c>
      <c r="B16" s="45"/>
      <c r="C16" s="38"/>
      <c r="D16" s="43" t="str">
        <f t="shared" si="2"/>
        <v/>
      </c>
      <c r="E16" s="40" t="str">
        <f t="shared" si="0"/>
        <v>否</v>
      </c>
    </row>
    <row r="17" s="27" customFormat="1" ht="36" customHeight="1" spans="1:5">
      <c r="A17" s="41" t="s">
        <v>1602</v>
      </c>
      <c r="B17" s="42"/>
      <c r="C17" s="42"/>
      <c r="D17" s="43" t="str">
        <f t="shared" si="2"/>
        <v/>
      </c>
      <c r="E17" s="40" t="str">
        <f t="shared" si="0"/>
        <v>否</v>
      </c>
    </row>
    <row r="18" s="27" customFormat="1" ht="36" customHeight="1" spans="1:5">
      <c r="A18" s="46" t="s">
        <v>3435</v>
      </c>
      <c r="B18" s="47">
        <f>B16+B14+B12+B10+B8+B6+B4</f>
        <v>744</v>
      </c>
      <c r="C18" s="47">
        <f>C16+C14+C12+C10+C8+C6+C4</f>
        <v>1442</v>
      </c>
      <c r="D18" s="44">
        <f>IF(B18&lt;&gt;0,-(C18/B18-1),"")</f>
        <v>-0.938172043010753</v>
      </c>
      <c r="E18" s="40" t="str">
        <f t="shared" si="0"/>
        <v>是</v>
      </c>
    </row>
    <row r="19" s="27" customFormat="1" ht="36" customHeight="1" spans="1:5">
      <c r="A19" s="46" t="s">
        <v>3436</v>
      </c>
      <c r="B19" s="47">
        <f>B17+B15+B13+B11+B9+B7+B5</f>
        <v>16265</v>
      </c>
      <c r="C19" s="47">
        <f>C17+C15+C13+C11+C9+C7+C5</f>
        <v>17541</v>
      </c>
      <c r="D19" s="44">
        <f>IF(B19&lt;&gt;0,C19/B19-1,"")</f>
        <v>0.0784506609283737</v>
      </c>
      <c r="E19" s="40" t="str">
        <f t="shared" si="0"/>
        <v>是</v>
      </c>
    </row>
    <row r="20" spans="2:3">
      <c r="B20" s="48"/>
      <c r="C20" s="48"/>
    </row>
    <row r="21" spans="2:3">
      <c r="B21" s="48"/>
      <c r="C21" s="48"/>
    </row>
    <row r="22" spans="2:3">
      <c r="B22" s="48"/>
      <c r="C22" s="48"/>
    </row>
    <row r="23" spans="2:3">
      <c r="B23" s="48"/>
      <c r="C23" s="48"/>
    </row>
  </sheetData>
  <mergeCells count="1">
    <mergeCell ref="A1:D1"/>
  </mergeCells>
  <conditionalFormatting sqref="D4:D17">
    <cfRule type="cellIs" dxfId="4" priority="2" stopIfTrue="1" operator="lessThanOrEqual">
      <formula>-1</formula>
    </cfRule>
  </conditionalFormatting>
  <conditionalFormatting sqref="D18:D19">
    <cfRule type="cellIs" dxfId="4" priority="1" stopIfTrue="1" operator="lessThanOrEqual">
      <formula>-1</formula>
    </cfRule>
  </conditionalFormatting>
  <conditionalFormatting sqref="E4:E19">
    <cfRule type="cellIs" dxfId="4" priority="3"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C000"/>
  </sheetPr>
  <dimension ref="A1:D52"/>
  <sheetViews>
    <sheetView view="pageBreakPreview" zoomScale="85" zoomScaleNormal="85" workbookViewId="0">
      <pane xSplit="1" ySplit="5" topLeftCell="B36" activePane="bottomRight" state="frozen"/>
      <selection/>
      <selection pane="topRight"/>
      <selection pane="bottomLeft"/>
      <selection pane="bottomRight" activeCell="I19" sqref="I19"/>
    </sheetView>
  </sheetViews>
  <sheetFormatPr defaultColWidth="9" defaultRowHeight="14.4" outlineLevelCol="3"/>
  <cols>
    <col min="1" max="1" width="50.6296296296296" style="3" customWidth="1"/>
    <col min="2" max="2" width="17.787037037037" style="4" customWidth="1"/>
    <col min="3" max="3" width="18.0833333333333" style="4" customWidth="1"/>
    <col min="4" max="4" width="16.6296296296296" style="4" customWidth="1"/>
    <col min="5" max="16384" width="9" style="3"/>
  </cols>
  <sheetData>
    <row r="1" ht="45" customHeight="1" spans="1:4">
      <c r="A1" s="5" t="str">
        <f>YEAR(封面!$B$7)-1&amp;"年永仁县政府债务限额和余额情况表"</f>
        <v>2020年永仁县政府债务限额和余额情况表</v>
      </c>
      <c r="B1" s="5"/>
      <c r="C1" s="5"/>
      <c r="D1" s="5"/>
    </row>
    <row r="2" s="2" customFormat="1" ht="20.1" customHeight="1" spans="1:4">
      <c r="A2" s="21" t="s">
        <v>3437</v>
      </c>
      <c r="B2" s="7"/>
      <c r="C2" s="7"/>
      <c r="D2" s="7" t="s">
        <v>3438</v>
      </c>
    </row>
    <row r="3" s="2" customFormat="1" ht="45" customHeight="1" spans="1:4">
      <c r="A3" s="8" t="s">
        <v>3439</v>
      </c>
      <c r="B3" s="9" t="s">
        <v>3440</v>
      </c>
      <c r="C3" s="9"/>
      <c r="D3" s="9"/>
    </row>
    <row r="4" ht="45" customHeight="1" spans="1:4">
      <c r="A4" s="8"/>
      <c r="B4" s="8" t="str">
        <f>YEAR(封面!$B$7)-2&amp;"年决算数"</f>
        <v>2019年决算数</v>
      </c>
      <c r="C4" s="8" t="str">
        <f>YEAR(封面!$B$7)-1&amp;"年执行数"</f>
        <v>2020年执行数</v>
      </c>
      <c r="D4" s="10" t="s">
        <v>3441</v>
      </c>
    </row>
    <row r="5" ht="36" customHeight="1" spans="1:4">
      <c r="A5" s="8" t="s">
        <v>3442</v>
      </c>
      <c r="B5" s="8"/>
      <c r="C5" s="8"/>
      <c r="D5" s="8"/>
    </row>
    <row r="6" ht="36" customHeight="1" spans="1:4">
      <c r="A6" s="22" t="s">
        <v>3443</v>
      </c>
      <c r="B6" s="12">
        <v>33549.17</v>
      </c>
      <c r="C6" s="12">
        <v>33549.17</v>
      </c>
      <c r="D6" s="14">
        <f t="shared" ref="D6:D45" si="0">IF(B6&lt;&gt;0,C6/B6-1,"")</f>
        <v>0</v>
      </c>
    </row>
    <row r="7" ht="36" customHeight="1" spans="1:4">
      <c r="A7" s="16" t="s">
        <v>3444</v>
      </c>
      <c r="B7" s="12">
        <v>33549.17</v>
      </c>
      <c r="C7" s="12">
        <v>33549.17</v>
      </c>
      <c r="D7" s="14">
        <f t="shared" si="0"/>
        <v>0</v>
      </c>
    </row>
    <row r="8" ht="36" customHeight="1" spans="1:4">
      <c r="A8" s="16" t="s">
        <v>3445</v>
      </c>
      <c r="B8" s="12"/>
      <c r="C8" s="13"/>
      <c r="D8" s="14"/>
    </row>
    <row r="9" ht="36" customHeight="1" spans="1:4">
      <c r="A9" s="22" t="s">
        <v>3446</v>
      </c>
      <c r="B9" s="12">
        <v>37500</v>
      </c>
      <c r="C9" s="12">
        <v>37500</v>
      </c>
      <c r="D9" s="17">
        <f t="shared" si="0"/>
        <v>0</v>
      </c>
    </row>
    <row r="10" ht="36" customHeight="1" spans="1:4">
      <c r="A10" s="22" t="s">
        <v>3447</v>
      </c>
      <c r="B10" s="12">
        <v>1300</v>
      </c>
      <c r="C10" s="13">
        <v>8306</v>
      </c>
      <c r="D10" s="17">
        <f t="shared" si="0"/>
        <v>5.38923076923077</v>
      </c>
    </row>
    <row r="11" ht="36" customHeight="1" spans="1:4">
      <c r="A11" s="16" t="s">
        <v>3448</v>
      </c>
      <c r="B11" s="12"/>
      <c r="C11" s="13"/>
      <c r="D11" s="17" t="str">
        <f t="shared" si="0"/>
        <v/>
      </c>
    </row>
    <row r="12" ht="36" customHeight="1" spans="1:4">
      <c r="A12" s="16" t="s">
        <v>3449</v>
      </c>
      <c r="B12" s="12">
        <v>1300</v>
      </c>
      <c r="C12" s="13">
        <v>8306</v>
      </c>
      <c r="D12" s="17">
        <f t="shared" si="0"/>
        <v>5.38923076923077</v>
      </c>
    </row>
    <row r="13" ht="36" customHeight="1" spans="1:4">
      <c r="A13" s="16" t="s">
        <v>3450</v>
      </c>
      <c r="B13" s="12"/>
      <c r="C13" s="13"/>
      <c r="D13" s="17" t="str">
        <f t="shared" si="0"/>
        <v/>
      </c>
    </row>
    <row r="14" ht="36" customHeight="1" spans="1:4">
      <c r="A14" s="22"/>
      <c r="B14" s="12"/>
      <c r="C14" s="13"/>
      <c r="D14" s="17"/>
    </row>
    <row r="15" ht="36" customHeight="1" spans="1:4">
      <c r="A15" s="22" t="s">
        <v>3451</v>
      </c>
      <c r="B15" s="12">
        <v>1300</v>
      </c>
      <c r="C15" s="13">
        <v>8306</v>
      </c>
      <c r="D15" s="17">
        <f t="shared" si="0"/>
        <v>5.38923076923077</v>
      </c>
    </row>
    <row r="16" ht="36" customHeight="1" spans="1:4">
      <c r="A16" s="16" t="s">
        <v>3452</v>
      </c>
      <c r="B16" s="12">
        <v>1300</v>
      </c>
      <c r="C16" s="13">
        <v>8306</v>
      </c>
      <c r="D16" s="17">
        <f t="shared" si="0"/>
        <v>5.38923076923077</v>
      </c>
    </row>
    <row r="17" ht="36" customHeight="1" spans="1:4">
      <c r="A17" s="16" t="s">
        <v>3453</v>
      </c>
      <c r="B17" s="12"/>
      <c r="C17" s="13"/>
      <c r="D17" s="17" t="str">
        <f t="shared" si="0"/>
        <v/>
      </c>
    </row>
    <row r="18" ht="36" customHeight="1" spans="1:4">
      <c r="A18" s="22" t="s">
        <v>3454</v>
      </c>
      <c r="B18" s="12">
        <v>33549.17</v>
      </c>
      <c r="C18" s="12">
        <v>33549.17</v>
      </c>
      <c r="D18" s="17">
        <f t="shared" si="0"/>
        <v>0</v>
      </c>
    </row>
    <row r="19" ht="36" customHeight="1" spans="1:4">
      <c r="A19" s="23" t="s">
        <v>3455</v>
      </c>
      <c r="B19" s="23"/>
      <c r="C19" s="23"/>
      <c r="D19" s="23"/>
    </row>
    <row r="20" ht="36" customHeight="1" spans="1:4">
      <c r="A20" s="22" t="s">
        <v>3456</v>
      </c>
      <c r="B20" s="12">
        <v>17000</v>
      </c>
      <c r="C20" s="12">
        <v>27000</v>
      </c>
      <c r="D20" s="17">
        <f t="shared" si="0"/>
        <v>0.588235294117647</v>
      </c>
    </row>
    <row r="21" ht="36" customHeight="1" spans="1:4">
      <c r="A21" s="16" t="s">
        <v>3457</v>
      </c>
      <c r="B21" s="12">
        <v>17000</v>
      </c>
      <c r="C21" s="12">
        <v>27000</v>
      </c>
      <c r="D21" s="17">
        <f t="shared" si="0"/>
        <v>0.588235294117647</v>
      </c>
    </row>
    <row r="22" ht="36" customHeight="1" spans="1:4">
      <c r="A22" s="16" t="s">
        <v>3458</v>
      </c>
      <c r="B22" s="12"/>
      <c r="C22" s="12"/>
      <c r="D22" s="17" t="str">
        <f t="shared" si="0"/>
        <v/>
      </c>
    </row>
    <row r="23" ht="36" customHeight="1" spans="1:4">
      <c r="A23" s="22" t="s">
        <v>3459</v>
      </c>
      <c r="B23" s="12">
        <v>28000</v>
      </c>
      <c r="C23" s="12">
        <v>28000</v>
      </c>
      <c r="D23" s="17">
        <f t="shared" si="0"/>
        <v>0</v>
      </c>
    </row>
    <row r="24" ht="36" customHeight="1" spans="1:4">
      <c r="A24" s="22" t="s">
        <v>3460</v>
      </c>
      <c r="B24" s="12">
        <v>11600</v>
      </c>
      <c r="C24" s="12">
        <v>2620</v>
      </c>
      <c r="D24" s="17">
        <f t="shared" si="0"/>
        <v>-0.774137931034483</v>
      </c>
    </row>
    <row r="25" ht="36" customHeight="1" spans="1:4">
      <c r="A25" s="16" t="s">
        <v>3461</v>
      </c>
      <c r="B25" s="12">
        <v>10000</v>
      </c>
      <c r="C25" s="12"/>
      <c r="D25" s="17">
        <f t="shared" si="0"/>
        <v>-1</v>
      </c>
    </row>
    <row r="26" ht="36" customHeight="1" spans="1:4">
      <c r="A26" s="16" t="s">
        <v>3462</v>
      </c>
      <c r="B26" s="12">
        <v>1600</v>
      </c>
      <c r="C26" s="12">
        <v>2620</v>
      </c>
      <c r="D26" s="17">
        <f t="shared" si="0"/>
        <v>0.6375</v>
      </c>
    </row>
    <row r="27" ht="36" customHeight="1" spans="1:4">
      <c r="A27" s="16" t="s">
        <v>3463</v>
      </c>
      <c r="B27" s="12"/>
      <c r="C27" s="12"/>
      <c r="D27" s="17" t="str">
        <f t="shared" si="0"/>
        <v/>
      </c>
    </row>
    <row r="28" ht="36" customHeight="1" spans="1:4">
      <c r="A28" s="22" t="s">
        <v>3464</v>
      </c>
      <c r="B28" s="12">
        <v>1600</v>
      </c>
      <c r="C28" s="12">
        <v>2620</v>
      </c>
      <c r="D28" s="17">
        <f t="shared" si="0"/>
        <v>0.6375</v>
      </c>
    </row>
    <row r="29" ht="36" customHeight="1" spans="1:4">
      <c r="A29" s="16" t="s">
        <v>3465</v>
      </c>
      <c r="B29" s="12">
        <v>1600</v>
      </c>
      <c r="C29" s="12">
        <v>2620</v>
      </c>
      <c r="D29" s="17">
        <f t="shared" si="0"/>
        <v>0.6375</v>
      </c>
    </row>
    <row r="30" ht="36" customHeight="1" spans="1:4">
      <c r="A30" s="16" t="s">
        <v>3466</v>
      </c>
      <c r="B30" s="12"/>
      <c r="C30" s="12"/>
      <c r="D30" s="17" t="str">
        <f t="shared" si="0"/>
        <v/>
      </c>
    </row>
    <row r="31" ht="36" customHeight="1" spans="1:4">
      <c r="A31" s="22" t="s">
        <v>3467</v>
      </c>
      <c r="B31" s="12">
        <v>27000</v>
      </c>
      <c r="C31" s="13">
        <v>27000</v>
      </c>
      <c r="D31" s="17">
        <f t="shared" si="0"/>
        <v>0</v>
      </c>
    </row>
    <row r="32" ht="36" customHeight="1" spans="1:4">
      <c r="A32" s="23" t="s">
        <v>3468</v>
      </c>
      <c r="B32" s="23"/>
      <c r="C32" s="23"/>
      <c r="D32" s="23"/>
    </row>
    <row r="33" ht="36" customHeight="1" spans="1:4">
      <c r="A33" s="22" t="s">
        <v>3469</v>
      </c>
      <c r="B33" s="18">
        <f t="shared" ref="B33:C39" si="1">B6+B20</f>
        <v>50549.17</v>
      </c>
      <c r="C33" s="18">
        <f t="shared" si="1"/>
        <v>60549.17</v>
      </c>
      <c r="D33" s="17">
        <f t="shared" si="0"/>
        <v>0.197827184897398</v>
      </c>
    </row>
    <row r="34" ht="36" customHeight="1" spans="1:4">
      <c r="A34" s="16" t="s">
        <v>3470</v>
      </c>
      <c r="B34" s="18">
        <f t="shared" si="1"/>
        <v>50549.17</v>
      </c>
      <c r="C34" s="18">
        <f t="shared" si="1"/>
        <v>60549.17</v>
      </c>
      <c r="D34" s="17">
        <f t="shared" si="0"/>
        <v>0.197827184897398</v>
      </c>
    </row>
    <row r="35" ht="36" customHeight="1" spans="1:4">
      <c r="A35" s="16" t="s">
        <v>3471</v>
      </c>
      <c r="B35" s="18">
        <f t="shared" si="1"/>
        <v>0</v>
      </c>
      <c r="C35" s="18">
        <f t="shared" si="1"/>
        <v>0</v>
      </c>
      <c r="D35" s="17" t="str">
        <f t="shared" si="0"/>
        <v/>
      </c>
    </row>
    <row r="36" ht="36" customHeight="1" spans="1:4">
      <c r="A36" s="22" t="s">
        <v>3472</v>
      </c>
      <c r="B36" s="18">
        <f t="shared" si="1"/>
        <v>65500</v>
      </c>
      <c r="C36" s="18">
        <f t="shared" si="1"/>
        <v>65500</v>
      </c>
      <c r="D36" s="17">
        <f t="shared" si="0"/>
        <v>0</v>
      </c>
    </row>
    <row r="37" ht="36" customHeight="1" spans="1:4">
      <c r="A37" s="22" t="s">
        <v>3473</v>
      </c>
      <c r="B37" s="18">
        <f t="shared" si="1"/>
        <v>12900</v>
      </c>
      <c r="C37" s="18">
        <f t="shared" si="1"/>
        <v>10926</v>
      </c>
      <c r="D37" s="17">
        <f t="shared" si="0"/>
        <v>-0.153023255813953</v>
      </c>
    </row>
    <row r="38" ht="36" customHeight="1" spans="1:4">
      <c r="A38" s="16" t="s">
        <v>3474</v>
      </c>
      <c r="B38" s="18">
        <f t="shared" si="1"/>
        <v>10000</v>
      </c>
      <c r="C38" s="18">
        <f t="shared" si="1"/>
        <v>0</v>
      </c>
      <c r="D38" s="17">
        <f t="shared" si="0"/>
        <v>-1</v>
      </c>
    </row>
    <row r="39" ht="36" customHeight="1" spans="1:4">
      <c r="A39" s="16" t="s">
        <v>3475</v>
      </c>
      <c r="B39" s="18">
        <f t="shared" si="1"/>
        <v>2900</v>
      </c>
      <c r="C39" s="18">
        <f t="shared" si="1"/>
        <v>10926</v>
      </c>
      <c r="D39" s="17">
        <f t="shared" si="0"/>
        <v>2.76758620689655</v>
      </c>
    </row>
    <row r="40" ht="36" customHeight="1" spans="1:4">
      <c r="A40" s="16" t="s">
        <v>3476</v>
      </c>
      <c r="B40" s="24">
        <f>B13+B27</f>
        <v>0</v>
      </c>
      <c r="C40" s="24">
        <f>C13+C27</f>
        <v>0</v>
      </c>
      <c r="D40" s="17" t="str">
        <f t="shared" si="0"/>
        <v/>
      </c>
    </row>
    <row r="41" ht="36" customHeight="1" spans="1:4">
      <c r="A41" s="22"/>
      <c r="B41" s="18">
        <f>B14</f>
        <v>0</v>
      </c>
      <c r="C41" s="18">
        <f>C14</f>
        <v>0</v>
      </c>
      <c r="D41" s="17"/>
    </row>
    <row r="42" ht="36" customHeight="1" spans="1:4">
      <c r="A42" s="22" t="s">
        <v>3477</v>
      </c>
      <c r="B42" s="18">
        <f t="shared" ref="B42:C45" si="2">B15+B28</f>
        <v>2900</v>
      </c>
      <c r="C42" s="18">
        <f t="shared" si="2"/>
        <v>10926</v>
      </c>
      <c r="D42" s="17">
        <f t="shared" si="0"/>
        <v>2.76758620689655</v>
      </c>
    </row>
    <row r="43" ht="36" customHeight="1" spans="1:4">
      <c r="A43" s="16" t="s">
        <v>3478</v>
      </c>
      <c r="B43" s="18">
        <f t="shared" si="2"/>
        <v>2900</v>
      </c>
      <c r="C43" s="18">
        <f t="shared" si="2"/>
        <v>10926</v>
      </c>
      <c r="D43" s="17">
        <f t="shared" si="0"/>
        <v>2.76758620689655</v>
      </c>
    </row>
    <row r="44" ht="36" customHeight="1" spans="1:4">
      <c r="A44" s="16" t="s">
        <v>3479</v>
      </c>
      <c r="B44" s="18">
        <f>B17+B30</f>
        <v>0</v>
      </c>
      <c r="C44" s="18">
        <f t="shared" si="2"/>
        <v>0</v>
      </c>
      <c r="D44" s="17" t="str">
        <f t="shared" si="0"/>
        <v/>
      </c>
    </row>
    <row r="45" ht="36" customHeight="1" spans="1:4">
      <c r="A45" s="22" t="s">
        <v>3480</v>
      </c>
      <c r="B45" s="18">
        <f t="shared" si="2"/>
        <v>60549.17</v>
      </c>
      <c r="C45" s="18">
        <f t="shared" si="2"/>
        <v>60549.17</v>
      </c>
      <c r="D45" s="17">
        <f t="shared" si="0"/>
        <v>0</v>
      </c>
    </row>
    <row r="46" ht="87.75" customHeight="1" spans="1:4">
      <c r="A46" s="25"/>
      <c r="B46" s="26"/>
      <c r="C46" s="26"/>
      <c r="D46" s="26"/>
    </row>
    <row r="47" spans="2:3">
      <c r="B47" s="19"/>
      <c r="C47" s="19"/>
    </row>
    <row r="48" spans="2:3">
      <c r="B48" s="19"/>
      <c r="C48" s="19"/>
    </row>
    <row r="49" spans="2:3">
      <c r="B49" s="19"/>
      <c r="C49" s="19"/>
    </row>
    <row r="50" spans="2:3">
      <c r="B50" s="19"/>
      <c r="C50" s="19"/>
    </row>
    <row r="51" spans="2:3">
      <c r="B51" s="19"/>
      <c r="C51" s="19"/>
    </row>
    <row r="52" spans="2:3">
      <c r="B52" s="19"/>
      <c r="C52" s="19"/>
    </row>
  </sheetData>
  <mergeCells count="7">
    <mergeCell ref="A1:D1"/>
    <mergeCell ref="B3:D3"/>
    <mergeCell ref="A5:D5"/>
    <mergeCell ref="A19:D19"/>
    <mergeCell ref="A32:D32"/>
    <mergeCell ref="A46:D46"/>
    <mergeCell ref="A3:A4"/>
  </mergeCells>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FF00"/>
  </sheetPr>
  <dimension ref="A1:H60"/>
  <sheetViews>
    <sheetView view="pageBreakPreview" zoomScale="85" zoomScaleNormal="85" topLeftCell="A10" workbookViewId="0">
      <selection activeCell="H12" sqref="H12"/>
    </sheetView>
  </sheetViews>
  <sheetFormatPr defaultColWidth="9" defaultRowHeight="14.4" outlineLevelCol="7"/>
  <cols>
    <col min="1" max="1" width="52.25" style="3" customWidth="1"/>
    <col min="2" max="4" width="16.6296296296296" style="4" customWidth="1"/>
    <col min="5" max="247" width="9" style="3"/>
    <col min="248" max="248" width="45.8796296296296" style="3" customWidth="1"/>
    <col min="249" max="249" width="12.3796296296296" style="3" customWidth="1"/>
    <col min="250" max="250" width="13.5" style="3" customWidth="1"/>
    <col min="251" max="251" width="13.8796296296296" style="3" customWidth="1"/>
    <col min="252" max="252" width="15" style="3" customWidth="1"/>
    <col min="253" max="253" width="20.5" style="3" customWidth="1"/>
    <col min="254" max="503" width="9" style="3"/>
    <col min="504" max="504" width="45.8796296296296" style="3" customWidth="1"/>
    <col min="505" max="505" width="12.3796296296296" style="3" customWidth="1"/>
    <col min="506" max="506" width="13.5" style="3" customWidth="1"/>
    <col min="507" max="507" width="13.8796296296296" style="3" customWidth="1"/>
    <col min="508" max="508" width="15" style="3" customWidth="1"/>
    <col min="509" max="509" width="20.5" style="3" customWidth="1"/>
    <col min="510" max="759" width="9" style="3"/>
    <col min="760" max="760" width="45.8796296296296" style="3" customWidth="1"/>
    <col min="761" max="761" width="12.3796296296296" style="3" customWidth="1"/>
    <col min="762" max="762" width="13.5" style="3" customWidth="1"/>
    <col min="763" max="763" width="13.8796296296296" style="3" customWidth="1"/>
    <col min="764" max="764" width="15" style="3" customWidth="1"/>
    <col min="765" max="765" width="20.5" style="3" customWidth="1"/>
    <col min="766" max="1015" width="9" style="3"/>
    <col min="1016" max="1016" width="45.8796296296296" style="3" customWidth="1"/>
    <col min="1017" max="1017" width="12.3796296296296" style="3" customWidth="1"/>
    <col min="1018" max="1018" width="13.5" style="3" customWidth="1"/>
    <col min="1019" max="1019" width="13.8796296296296" style="3" customWidth="1"/>
    <col min="1020" max="1020" width="15" style="3" customWidth="1"/>
    <col min="1021" max="1021" width="20.5" style="3" customWidth="1"/>
    <col min="1022" max="1271" width="9" style="3"/>
    <col min="1272" max="1272" width="45.8796296296296" style="3" customWidth="1"/>
    <col min="1273" max="1273" width="12.3796296296296" style="3" customWidth="1"/>
    <col min="1274" max="1274" width="13.5" style="3" customWidth="1"/>
    <col min="1275" max="1275" width="13.8796296296296" style="3" customWidth="1"/>
    <col min="1276" max="1276" width="15" style="3" customWidth="1"/>
    <col min="1277" max="1277" width="20.5" style="3" customWidth="1"/>
    <col min="1278" max="1527" width="9" style="3"/>
    <col min="1528" max="1528" width="45.8796296296296" style="3" customWidth="1"/>
    <col min="1529" max="1529" width="12.3796296296296" style="3" customWidth="1"/>
    <col min="1530" max="1530" width="13.5" style="3" customWidth="1"/>
    <col min="1531" max="1531" width="13.8796296296296" style="3" customWidth="1"/>
    <col min="1532" max="1532" width="15" style="3" customWidth="1"/>
    <col min="1533" max="1533" width="20.5" style="3" customWidth="1"/>
    <col min="1534" max="1783" width="9" style="3"/>
    <col min="1784" max="1784" width="45.8796296296296" style="3" customWidth="1"/>
    <col min="1785" max="1785" width="12.3796296296296" style="3" customWidth="1"/>
    <col min="1786" max="1786" width="13.5" style="3" customWidth="1"/>
    <col min="1787" max="1787" width="13.8796296296296" style="3" customWidth="1"/>
    <col min="1788" max="1788" width="15" style="3" customWidth="1"/>
    <col min="1789" max="1789" width="20.5" style="3" customWidth="1"/>
    <col min="1790" max="2039" width="9" style="3"/>
    <col min="2040" max="2040" width="45.8796296296296" style="3" customWidth="1"/>
    <col min="2041" max="2041" width="12.3796296296296" style="3" customWidth="1"/>
    <col min="2042" max="2042" width="13.5" style="3" customWidth="1"/>
    <col min="2043" max="2043" width="13.8796296296296" style="3" customWidth="1"/>
    <col min="2044" max="2044" width="15" style="3" customWidth="1"/>
    <col min="2045" max="2045" width="20.5" style="3" customWidth="1"/>
    <col min="2046" max="2295" width="9" style="3"/>
    <col min="2296" max="2296" width="45.8796296296296" style="3" customWidth="1"/>
    <col min="2297" max="2297" width="12.3796296296296" style="3" customWidth="1"/>
    <col min="2298" max="2298" width="13.5" style="3" customWidth="1"/>
    <col min="2299" max="2299" width="13.8796296296296" style="3" customWidth="1"/>
    <col min="2300" max="2300" width="15" style="3" customWidth="1"/>
    <col min="2301" max="2301" width="20.5" style="3" customWidth="1"/>
    <col min="2302" max="2551" width="9" style="3"/>
    <col min="2552" max="2552" width="45.8796296296296" style="3" customWidth="1"/>
    <col min="2553" max="2553" width="12.3796296296296" style="3" customWidth="1"/>
    <col min="2554" max="2554" width="13.5" style="3" customWidth="1"/>
    <col min="2555" max="2555" width="13.8796296296296" style="3" customWidth="1"/>
    <col min="2556" max="2556" width="15" style="3" customWidth="1"/>
    <col min="2557" max="2557" width="20.5" style="3" customWidth="1"/>
    <col min="2558" max="2807" width="9" style="3"/>
    <col min="2808" max="2808" width="45.8796296296296" style="3" customWidth="1"/>
    <col min="2809" max="2809" width="12.3796296296296" style="3" customWidth="1"/>
    <col min="2810" max="2810" width="13.5" style="3" customWidth="1"/>
    <col min="2811" max="2811" width="13.8796296296296" style="3" customWidth="1"/>
    <col min="2812" max="2812" width="15" style="3" customWidth="1"/>
    <col min="2813" max="2813" width="20.5" style="3" customWidth="1"/>
    <col min="2814" max="3063" width="9" style="3"/>
    <col min="3064" max="3064" width="45.8796296296296" style="3" customWidth="1"/>
    <col min="3065" max="3065" width="12.3796296296296" style="3" customWidth="1"/>
    <col min="3066" max="3066" width="13.5" style="3" customWidth="1"/>
    <col min="3067" max="3067" width="13.8796296296296" style="3" customWidth="1"/>
    <col min="3068" max="3068" width="15" style="3" customWidth="1"/>
    <col min="3069" max="3069" width="20.5" style="3" customWidth="1"/>
    <col min="3070" max="3319" width="9" style="3"/>
    <col min="3320" max="3320" width="45.8796296296296" style="3" customWidth="1"/>
    <col min="3321" max="3321" width="12.3796296296296" style="3" customWidth="1"/>
    <col min="3322" max="3322" width="13.5" style="3" customWidth="1"/>
    <col min="3323" max="3323" width="13.8796296296296" style="3" customWidth="1"/>
    <col min="3324" max="3324" width="15" style="3" customWidth="1"/>
    <col min="3325" max="3325" width="20.5" style="3" customWidth="1"/>
    <col min="3326" max="3575" width="9" style="3"/>
    <col min="3576" max="3576" width="45.8796296296296" style="3" customWidth="1"/>
    <col min="3577" max="3577" width="12.3796296296296" style="3" customWidth="1"/>
    <col min="3578" max="3578" width="13.5" style="3" customWidth="1"/>
    <col min="3579" max="3579" width="13.8796296296296" style="3" customWidth="1"/>
    <col min="3580" max="3580" width="15" style="3" customWidth="1"/>
    <col min="3581" max="3581" width="20.5" style="3" customWidth="1"/>
    <col min="3582" max="3831" width="9" style="3"/>
    <col min="3832" max="3832" width="45.8796296296296" style="3" customWidth="1"/>
    <col min="3833" max="3833" width="12.3796296296296" style="3" customWidth="1"/>
    <col min="3834" max="3834" width="13.5" style="3" customWidth="1"/>
    <col min="3835" max="3835" width="13.8796296296296" style="3" customWidth="1"/>
    <col min="3836" max="3836" width="15" style="3" customWidth="1"/>
    <col min="3837" max="3837" width="20.5" style="3" customWidth="1"/>
    <col min="3838" max="4087" width="9" style="3"/>
    <col min="4088" max="4088" width="45.8796296296296" style="3" customWidth="1"/>
    <col min="4089" max="4089" width="12.3796296296296" style="3" customWidth="1"/>
    <col min="4090" max="4090" width="13.5" style="3" customWidth="1"/>
    <col min="4091" max="4091" width="13.8796296296296" style="3" customWidth="1"/>
    <col min="4092" max="4092" width="15" style="3" customWidth="1"/>
    <col min="4093" max="4093" width="20.5" style="3" customWidth="1"/>
    <col min="4094" max="4343" width="9" style="3"/>
    <col min="4344" max="4344" width="45.8796296296296" style="3" customWidth="1"/>
    <col min="4345" max="4345" width="12.3796296296296" style="3" customWidth="1"/>
    <col min="4346" max="4346" width="13.5" style="3" customWidth="1"/>
    <col min="4347" max="4347" width="13.8796296296296" style="3" customWidth="1"/>
    <col min="4348" max="4348" width="15" style="3" customWidth="1"/>
    <col min="4349" max="4349" width="20.5" style="3" customWidth="1"/>
    <col min="4350" max="4599" width="9" style="3"/>
    <col min="4600" max="4600" width="45.8796296296296" style="3" customWidth="1"/>
    <col min="4601" max="4601" width="12.3796296296296" style="3" customWidth="1"/>
    <col min="4602" max="4602" width="13.5" style="3" customWidth="1"/>
    <col min="4603" max="4603" width="13.8796296296296" style="3" customWidth="1"/>
    <col min="4604" max="4604" width="15" style="3" customWidth="1"/>
    <col min="4605" max="4605" width="20.5" style="3" customWidth="1"/>
    <col min="4606" max="4855" width="9" style="3"/>
    <col min="4856" max="4856" width="45.8796296296296" style="3" customWidth="1"/>
    <col min="4857" max="4857" width="12.3796296296296" style="3" customWidth="1"/>
    <col min="4858" max="4858" width="13.5" style="3" customWidth="1"/>
    <col min="4859" max="4859" width="13.8796296296296" style="3" customWidth="1"/>
    <col min="4860" max="4860" width="15" style="3" customWidth="1"/>
    <col min="4861" max="4861" width="20.5" style="3" customWidth="1"/>
    <col min="4862" max="5111" width="9" style="3"/>
    <col min="5112" max="5112" width="45.8796296296296" style="3" customWidth="1"/>
    <col min="5113" max="5113" width="12.3796296296296" style="3" customWidth="1"/>
    <col min="5114" max="5114" width="13.5" style="3" customWidth="1"/>
    <col min="5115" max="5115" width="13.8796296296296" style="3" customWidth="1"/>
    <col min="5116" max="5116" width="15" style="3" customWidth="1"/>
    <col min="5117" max="5117" width="20.5" style="3" customWidth="1"/>
    <col min="5118" max="5367" width="9" style="3"/>
    <col min="5368" max="5368" width="45.8796296296296" style="3" customWidth="1"/>
    <col min="5369" max="5369" width="12.3796296296296" style="3" customWidth="1"/>
    <col min="5370" max="5370" width="13.5" style="3" customWidth="1"/>
    <col min="5371" max="5371" width="13.8796296296296" style="3" customWidth="1"/>
    <col min="5372" max="5372" width="15" style="3" customWidth="1"/>
    <col min="5373" max="5373" width="20.5" style="3" customWidth="1"/>
    <col min="5374" max="5623" width="9" style="3"/>
    <col min="5624" max="5624" width="45.8796296296296" style="3" customWidth="1"/>
    <col min="5625" max="5625" width="12.3796296296296" style="3" customWidth="1"/>
    <col min="5626" max="5626" width="13.5" style="3" customWidth="1"/>
    <col min="5627" max="5627" width="13.8796296296296" style="3" customWidth="1"/>
    <col min="5628" max="5628" width="15" style="3" customWidth="1"/>
    <col min="5629" max="5629" width="20.5" style="3" customWidth="1"/>
    <col min="5630" max="5879" width="9" style="3"/>
    <col min="5880" max="5880" width="45.8796296296296" style="3" customWidth="1"/>
    <col min="5881" max="5881" width="12.3796296296296" style="3" customWidth="1"/>
    <col min="5882" max="5882" width="13.5" style="3" customWidth="1"/>
    <col min="5883" max="5883" width="13.8796296296296" style="3" customWidth="1"/>
    <col min="5884" max="5884" width="15" style="3" customWidth="1"/>
    <col min="5885" max="5885" width="20.5" style="3" customWidth="1"/>
    <col min="5886" max="6135" width="9" style="3"/>
    <col min="6136" max="6136" width="45.8796296296296" style="3" customWidth="1"/>
    <col min="6137" max="6137" width="12.3796296296296" style="3" customWidth="1"/>
    <col min="6138" max="6138" width="13.5" style="3" customWidth="1"/>
    <col min="6139" max="6139" width="13.8796296296296" style="3" customWidth="1"/>
    <col min="6140" max="6140" width="15" style="3" customWidth="1"/>
    <col min="6141" max="6141" width="20.5" style="3" customWidth="1"/>
    <col min="6142" max="6391" width="9" style="3"/>
    <col min="6392" max="6392" width="45.8796296296296" style="3" customWidth="1"/>
    <col min="6393" max="6393" width="12.3796296296296" style="3" customWidth="1"/>
    <col min="6394" max="6394" width="13.5" style="3" customWidth="1"/>
    <col min="6395" max="6395" width="13.8796296296296" style="3" customWidth="1"/>
    <col min="6396" max="6396" width="15" style="3" customWidth="1"/>
    <col min="6397" max="6397" width="20.5" style="3" customWidth="1"/>
    <col min="6398" max="6647" width="9" style="3"/>
    <col min="6648" max="6648" width="45.8796296296296" style="3" customWidth="1"/>
    <col min="6649" max="6649" width="12.3796296296296" style="3" customWidth="1"/>
    <col min="6650" max="6650" width="13.5" style="3" customWidth="1"/>
    <col min="6651" max="6651" width="13.8796296296296" style="3" customWidth="1"/>
    <col min="6652" max="6652" width="15" style="3" customWidth="1"/>
    <col min="6653" max="6653" width="20.5" style="3" customWidth="1"/>
    <col min="6654" max="6903" width="9" style="3"/>
    <col min="6904" max="6904" width="45.8796296296296" style="3" customWidth="1"/>
    <col min="6905" max="6905" width="12.3796296296296" style="3" customWidth="1"/>
    <col min="6906" max="6906" width="13.5" style="3" customWidth="1"/>
    <col min="6907" max="6907" width="13.8796296296296" style="3" customWidth="1"/>
    <col min="6908" max="6908" width="15" style="3" customWidth="1"/>
    <col min="6909" max="6909" width="20.5" style="3" customWidth="1"/>
    <col min="6910" max="7159" width="9" style="3"/>
    <col min="7160" max="7160" width="45.8796296296296" style="3" customWidth="1"/>
    <col min="7161" max="7161" width="12.3796296296296" style="3" customWidth="1"/>
    <col min="7162" max="7162" width="13.5" style="3" customWidth="1"/>
    <col min="7163" max="7163" width="13.8796296296296" style="3" customWidth="1"/>
    <col min="7164" max="7164" width="15" style="3" customWidth="1"/>
    <col min="7165" max="7165" width="20.5" style="3" customWidth="1"/>
    <col min="7166" max="7415" width="9" style="3"/>
    <col min="7416" max="7416" width="45.8796296296296" style="3" customWidth="1"/>
    <col min="7417" max="7417" width="12.3796296296296" style="3" customWidth="1"/>
    <col min="7418" max="7418" width="13.5" style="3" customWidth="1"/>
    <col min="7419" max="7419" width="13.8796296296296" style="3" customWidth="1"/>
    <col min="7420" max="7420" width="15" style="3" customWidth="1"/>
    <col min="7421" max="7421" width="20.5" style="3" customWidth="1"/>
    <col min="7422" max="7671" width="9" style="3"/>
    <col min="7672" max="7672" width="45.8796296296296" style="3" customWidth="1"/>
    <col min="7673" max="7673" width="12.3796296296296" style="3" customWidth="1"/>
    <col min="7674" max="7674" width="13.5" style="3" customWidth="1"/>
    <col min="7675" max="7675" width="13.8796296296296" style="3" customWidth="1"/>
    <col min="7676" max="7676" width="15" style="3" customWidth="1"/>
    <col min="7677" max="7677" width="20.5" style="3" customWidth="1"/>
    <col min="7678" max="7927" width="9" style="3"/>
    <col min="7928" max="7928" width="45.8796296296296" style="3" customWidth="1"/>
    <col min="7929" max="7929" width="12.3796296296296" style="3" customWidth="1"/>
    <col min="7930" max="7930" width="13.5" style="3" customWidth="1"/>
    <col min="7931" max="7931" width="13.8796296296296" style="3" customWidth="1"/>
    <col min="7932" max="7932" width="15" style="3" customWidth="1"/>
    <col min="7933" max="7933" width="20.5" style="3" customWidth="1"/>
    <col min="7934" max="8183" width="9" style="3"/>
    <col min="8184" max="8184" width="45.8796296296296" style="3" customWidth="1"/>
    <col min="8185" max="8185" width="12.3796296296296" style="3" customWidth="1"/>
    <col min="8186" max="8186" width="13.5" style="3" customWidth="1"/>
    <col min="8187" max="8187" width="13.8796296296296" style="3" customWidth="1"/>
    <col min="8188" max="8188" width="15" style="3" customWidth="1"/>
    <col min="8189" max="8189" width="20.5" style="3" customWidth="1"/>
    <col min="8190" max="8439" width="9" style="3"/>
    <col min="8440" max="8440" width="45.8796296296296" style="3" customWidth="1"/>
    <col min="8441" max="8441" width="12.3796296296296" style="3" customWidth="1"/>
    <col min="8442" max="8442" width="13.5" style="3" customWidth="1"/>
    <col min="8443" max="8443" width="13.8796296296296" style="3" customWidth="1"/>
    <col min="8444" max="8444" width="15" style="3" customWidth="1"/>
    <col min="8445" max="8445" width="20.5" style="3" customWidth="1"/>
    <col min="8446" max="8695" width="9" style="3"/>
    <col min="8696" max="8696" width="45.8796296296296" style="3" customWidth="1"/>
    <col min="8697" max="8697" width="12.3796296296296" style="3" customWidth="1"/>
    <col min="8698" max="8698" width="13.5" style="3" customWidth="1"/>
    <col min="8699" max="8699" width="13.8796296296296" style="3" customWidth="1"/>
    <col min="8700" max="8700" width="15" style="3" customWidth="1"/>
    <col min="8701" max="8701" width="20.5" style="3" customWidth="1"/>
    <col min="8702" max="8951" width="9" style="3"/>
    <col min="8952" max="8952" width="45.8796296296296" style="3" customWidth="1"/>
    <col min="8953" max="8953" width="12.3796296296296" style="3" customWidth="1"/>
    <col min="8954" max="8954" width="13.5" style="3" customWidth="1"/>
    <col min="8955" max="8955" width="13.8796296296296" style="3" customWidth="1"/>
    <col min="8956" max="8956" width="15" style="3" customWidth="1"/>
    <col min="8957" max="8957" width="20.5" style="3" customWidth="1"/>
    <col min="8958" max="9207" width="9" style="3"/>
    <col min="9208" max="9208" width="45.8796296296296" style="3" customWidth="1"/>
    <col min="9209" max="9209" width="12.3796296296296" style="3" customWidth="1"/>
    <col min="9210" max="9210" width="13.5" style="3" customWidth="1"/>
    <col min="9211" max="9211" width="13.8796296296296" style="3" customWidth="1"/>
    <col min="9212" max="9212" width="15" style="3" customWidth="1"/>
    <col min="9213" max="9213" width="20.5" style="3" customWidth="1"/>
    <col min="9214" max="9463" width="9" style="3"/>
    <col min="9464" max="9464" width="45.8796296296296" style="3" customWidth="1"/>
    <col min="9465" max="9465" width="12.3796296296296" style="3" customWidth="1"/>
    <col min="9466" max="9466" width="13.5" style="3" customWidth="1"/>
    <col min="9467" max="9467" width="13.8796296296296" style="3" customWidth="1"/>
    <col min="9468" max="9468" width="15" style="3" customWidth="1"/>
    <col min="9469" max="9469" width="20.5" style="3" customWidth="1"/>
    <col min="9470" max="9719" width="9" style="3"/>
    <col min="9720" max="9720" width="45.8796296296296" style="3" customWidth="1"/>
    <col min="9721" max="9721" width="12.3796296296296" style="3" customWidth="1"/>
    <col min="9722" max="9722" width="13.5" style="3" customWidth="1"/>
    <col min="9723" max="9723" width="13.8796296296296" style="3" customWidth="1"/>
    <col min="9724" max="9724" width="15" style="3" customWidth="1"/>
    <col min="9725" max="9725" width="20.5" style="3" customWidth="1"/>
    <col min="9726" max="9975" width="9" style="3"/>
    <col min="9976" max="9976" width="45.8796296296296" style="3" customWidth="1"/>
    <col min="9977" max="9977" width="12.3796296296296" style="3" customWidth="1"/>
    <col min="9978" max="9978" width="13.5" style="3" customWidth="1"/>
    <col min="9979" max="9979" width="13.8796296296296" style="3" customWidth="1"/>
    <col min="9980" max="9980" width="15" style="3" customWidth="1"/>
    <col min="9981" max="9981" width="20.5" style="3" customWidth="1"/>
    <col min="9982" max="10231" width="9" style="3"/>
    <col min="10232" max="10232" width="45.8796296296296" style="3" customWidth="1"/>
    <col min="10233" max="10233" width="12.3796296296296" style="3" customWidth="1"/>
    <col min="10234" max="10234" width="13.5" style="3" customWidth="1"/>
    <col min="10235" max="10235" width="13.8796296296296" style="3" customWidth="1"/>
    <col min="10236" max="10236" width="15" style="3" customWidth="1"/>
    <col min="10237" max="10237" width="20.5" style="3" customWidth="1"/>
    <col min="10238" max="10487" width="9" style="3"/>
    <col min="10488" max="10488" width="45.8796296296296" style="3" customWidth="1"/>
    <col min="10489" max="10489" width="12.3796296296296" style="3" customWidth="1"/>
    <col min="10490" max="10490" width="13.5" style="3" customWidth="1"/>
    <col min="10491" max="10491" width="13.8796296296296" style="3" customWidth="1"/>
    <col min="10492" max="10492" width="15" style="3" customWidth="1"/>
    <col min="10493" max="10493" width="20.5" style="3" customWidth="1"/>
    <col min="10494" max="10743" width="9" style="3"/>
    <col min="10744" max="10744" width="45.8796296296296" style="3" customWidth="1"/>
    <col min="10745" max="10745" width="12.3796296296296" style="3" customWidth="1"/>
    <col min="10746" max="10746" width="13.5" style="3" customWidth="1"/>
    <col min="10747" max="10747" width="13.8796296296296" style="3" customWidth="1"/>
    <col min="10748" max="10748" width="15" style="3" customWidth="1"/>
    <col min="10749" max="10749" width="20.5" style="3" customWidth="1"/>
    <col min="10750" max="10999" width="9" style="3"/>
    <col min="11000" max="11000" width="45.8796296296296" style="3" customWidth="1"/>
    <col min="11001" max="11001" width="12.3796296296296" style="3" customWidth="1"/>
    <col min="11002" max="11002" width="13.5" style="3" customWidth="1"/>
    <col min="11003" max="11003" width="13.8796296296296" style="3" customWidth="1"/>
    <col min="11004" max="11004" width="15" style="3" customWidth="1"/>
    <col min="11005" max="11005" width="20.5" style="3" customWidth="1"/>
    <col min="11006" max="11255" width="9" style="3"/>
    <col min="11256" max="11256" width="45.8796296296296" style="3" customWidth="1"/>
    <col min="11257" max="11257" width="12.3796296296296" style="3" customWidth="1"/>
    <col min="11258" max="11258" width="13.5" style="3" customWidth="1"/>
    <col min="11259" max="11259" width="13.8796296296296" style="3" customWidth="1"/>
    <col min="11260" max="11260" width="15" style="3" customWidth="1"/>
    <col min="11261" max="11261" width="20.5" style="3" customWidth="1"/>
    <col min="11262" max="11511" width="9" style="3"/>
    <col min="11512" max="11512" width="45.8796296296296" style="3" customWidth="1"/>
    <col min="11513" max="11513" width="12.3796296296296" style="3" customWidth="1"/>
    <col min="11514" max="11514" width="13.5" style="3" customWidth="1"/>
    <col min="11515" max="11515" width="13.8796296296296" style="3" customWidth="1"/>
    <col min="11516" max="11516" width="15" style="3" customWidth="1"/>
    <col min="11517" max="11517" width="20.5" style="3" customWidth="1"/>
    <col min="11518" max="11767" width="9" style="3"/>
    <col min="11768" max="11768" width="45.8796296296296" style="3" customWidth="1"/>
    <col min="11769" max="11769" width="12.3796296296296" style="3" customWidth="1"/>
    <col min="11770" max="11770" width="13.5" style="3" customWidth="1"/>
    <col min="11771" max="11771" width="13.8796296296296" style="3" customWidth="1"/>
    <col min="11772" max="11772" width="15" style="3" customWidth="1"/>
    <col min="11773" max="11773" width="20.5" style="3" customWidth="1"/>
    <col min="11774" max="12023" width="9" style="3"/>
    <col min="12024" max="12024" width="45.8796296296296" style="3" customWidth="1"/>
    <col min="12025" max="12025" width="12.3796296296296" style="3" customWidth="1"/>
    <col min="12026" max="12026" width="13.5" style="3" customWidth="1"/>
    <col min="12027" max="12027" width="13.8796296296296" style="3" customWidth="1"/>
    <col min="12028" max="12028" width="15" style="3" customWidth="1"/>
    <col min="12029" max="12029" width="20.5" style="3" customWidth="1"/>
    <col min="12030" max="12279" width="9" style="3"/>
    <col min="12280" max="12280" width="45.8796296296296" style="3" customWidth="1"/>
    <col min="12281" max="12281" width="12.3796296296296" style="3" customWidth="1"/>
    <col min="12282" max="12282" width="13.5" style="3" customWidth="1"/>
    <col min="12283" max="12283" width="13.8796296296296" style="3" customWidth="1"/>
    <col min="12284" max="12284" width="15" style="3" customWidth="1"/>
    <col min="12285" max="12285" width="20.5" style="3" customWidth="1"/>
    <col min="12286" max="12535" width="9" style="3"/>
    <col min="12536" max="12536" width="45.8796296296296" style="3" customWidth="1"/>
    <col min="12537" max="12537" width="12.3796296296296" style="3" customWidth="1"/>
    <col min="12538" max="12538" width="13.5" style="3" customWidth="1"/>
    <col min="12539" max="12539" width="13.8796296296296" style="3" customWidth="1"/>
    <col min="12540" max="12540" width="15" style="3" customWidth="1"/>
    <col min="12541" max="12541" width="20.5" style="3" customWidth="1"/>
    <col min="12542" max="12791" width="9" style="3"/>
    <col min="12792" max="12792" width="45.8796296296296" style="3" customWidth="1"/>
    <col min="12793" max="12793" width="12.3796296296296" style="3" customWidth="1"/>
    <col min="12794" max="12794" width="13.5" style="3" customWidth="1"/>
    <col min="12795" max="12795" width="13.8796296296296" style="3" customWidth="1"/>
    <col min="12796" max="12796" width="15" style="3" customWidth="1"/>
    <col min="12797" max="12797" width="20.5" style="3" customWidth="1"/>
    <col min="12798" max="13047" width="9" style="3"/>
    <col min="13048" max="13048" width="45.8796296296296" style="3" customWidth="1"/>
    <col min="13049" max="13049" width="12.3796296296296" style="3" customWidth="1"/>
    <col min="13050" max="13050" width="13.5" style="3" customWidth="1"/>
    <col min="13051" max="13051" width="13.8796296296296" style="3" customWidth="1"/>
    <col min="13052" max="13052" width="15" style="3" customWidth="1"/>
    <col min="13053" max="13053" width="20.5" style="3" customWidth="1"/>
    <col min="13054" max="13303" width="9" style="3"/>
    <col min="13304" max="13304" width="45.8796296296296" style="3" customWidth="1"/>
    <col min="13305" max="13305" width="12.3796296296296" style="3" customWidth="1"/>
    <col min="13306" max="13306" width="13.5" style="3" customWidth="1"/>
    <col min="13307" max="13307" width="13.8796296296296" style="3" customWidth="1"/>
    <col min="13308" max="13308" width="15" style="3" customWidth="1"/>
    <col min="13309" max="13309" width="20.5" style="3" customWidth="1"/>
    <col min="13310" max="13559" width="9" style="3"/>
    <col min="13560" max="13560" width="45.8796296296296" style="3" customWidth="1"/>
    <col min="13561" max="13561" width="12.3796296296296" style="3" customWidth="1"/>
    <col min="13562" max="13562" width="13.5" style="3" customWidth="1"/>
    <col min="13563" max="13563" width="13.8796296296296" style="3" customWidth="1"/>
    <col min="13564" max="13564" width="15" style="3" customWidth="1"/>
    <col min="13565" max="13565" width="20.5" style="3" customWidth="1"/>
    <col min="13566" max="13815" width="9" style="3"/>
    <col min="13816" max="13816" width="45.8796296296296" style="3" customWidth="1"/>
    <col min="13817" max="13817" width="12.3796296296296" style="3" customWidth="1"/>
    <col min="13818" max="13818" width="13.5" style="3" customWidth="1"/>
    <col min="13819" max="13819" width="13.8796296296296" style="3" customWidth="1"/>
    <col min="13820" max="13820" width="15" style="3" customWidth="1"/>
    <col min="13821" max="13821" width="20.5" style="3" customWidth="1"/>
    <col min="13822" max="14071" width="9" style="3"/>
    <col min="14072" max="14072" width="45.8796296296296" style="3" customWidth="1"/>
    <col min="14073" max="14073" width="12.3796296296296" style="3" customWidth="1"/>
    <col min="14074" max="14074" width="13.5" style="3" customWidth="1"/>
    <col min="14075" max="14075" width="13.8796296296296" style="3" customWidth="1"/>
    <col min="14076" max="14076" width="15" style="3" customWidth="1"/>
    <col min="14077" max="14077" width="20.5" style="3" customWidth="1"/>
    <col min="14078" max="14327" width="9" style="3"/>
    <col min="14328" max="14328" width="45.8796296296296" style="3" customWidth="1"/>
    <col min="14329" max="14329" width="12.3796296296296" style="3" customWidth="1"/>
    <col min="14330" max="14330" width="13.5" style="3" customWidth="1"/>
    <col min="14331" max="14331" width="13.8796296296296" style="3" customWidth="1"/>
    <col min="14332" max="14332" width="15" style="3" customWidth="1"/>
    <col min="14333" max="14333" width="20.5" style="3" customWidth="1"/>
    <col min="14334" max="14583" width="9" style="3"/>
    <col min="14584" max="14584" width="45.8796296296296" style="3" customWidth="1"/>
    <col min="14585" max="14585" width="12.3796296296296" style="3" customWidth="1"/>
    <col min="14586" max="14586" width="13.5" style="3" customWidth="1"/>
    <col min="14587" max="14587" width="13.8796296296296" style="3" customWidth="1"/>
    <col min="14588" max="14588" width="15" style="3" customWidth="1"/>
    <col min="14589" max="14589" width="20.5" style="3" customWidth="1"/>
    <col min="14590" max="14839" width="9" style="3"/>
    <col min="14840" max="14840" width="45.8796296296296" style="3" customWidth="1"/>
    <col min="14841" max="14841" width="12.3796296296296" style="3" customWidth="1"/>
    <col min="14842" max="14842" width="13.5" style="3" customWidth="1"/>
    <col min="14843" max="14843" width="13.8796296296296" style="3" customWidth="1"/>
    <col min="14844" max="14844" width="15" style="3" customWidth="1"/>
    <col min="14845" max="14845" width="20.5" style="3" customWidth="1"/>
    <col min="14846" max="15095" width="9" style="3"/>
    <col min="15096" max="15096" width="45.8796296296296" style="3" customWidth="1"/>
    <col min="15097" max="15097" width="12.3796296296296" style="3" customWidth="1"/>
    <col min="15098" max="15098" width="13.5" style="3" customWidth="1"/>
    <col min="15099" max="15099" width="13.8796296296296" style="3" customWidth="1"/>
    <col min="15100" max="15100" width="15" style="3" customWidth="1"/>
    <col min="15101" max="15101" width="20.5" style="3" customWidth="1"/>
    <col min="15102" max="15351" width="9" style="3"/>
    <col min="15352" max="15352" width="45.8796296296296" style="3" customWidth="1"/>
    <col min="15353" max="15353" width="12.3796296296296" style="3" customWidth="1"/>
    <col min="15354" max="15354" width="13.5" style="3" customWidth="1"/>
    <col min="15355" max="15355" width="13.8796296296296" style="3" customWidth="1"/>
    <col min="15356" max="15356" width="15" style="3" customWidth="1"/>
    <col min="15357" max="15357" width="20.5" style="3" customWidth="1"/>
    <col min="15358" max="15607" width="9" style="3"/>
    <col min="15608" max="15608" width="45.8796296296296" style="3" customWidth="1"/>
    <col min="15609" max="15609" width="12.3796296296296" style="3" customWidth="1"/>
    <col min="15610" max="15610" width="13.5" style="3" customWidth="1"/>
    <col min="15611" max="15611" width="13.8796296296296" style="3" customWidth="1"/>
    <col min="15612" max="15612" width="15" style="3" customWidth="1"/>
    <col min="15613" max="15613" width="20.5" style="3" customWidth="1"/>
    <col min="15614" max="15863" width="9" style="3"/>
    <col min="15864" max="15864" width="45.8796296296296" style="3" customWidth="1"/>
    <col min="15865" max="15865" width="12.3796296296296" style="3" customWidth="1"/>
    <col min="15866" max="15866" width="13.5" style="3" customWidth="1"/>
    <col min="15867" max="15867" width="13.8796296296296" style="3" customWidth="1"/>
    <col min="15868" max="15868" width="15" style="3" customWidth="1"/>
    <col min="15869" max="15869" width="20.5" style="3" customWidth="1"/>
    <col min="15870" max="16119" width="9" style="3"/>
    <col min="16120" max="16120" width="45.8796296296296" style="3" customWidth="1"/>
    <col min="16121" max="16121" width="12.3796296296296" style="3" customWidth="1"/>
    <col min="16122" max="16122" width="13.5" style="3" customWidth="1"/>
    <col min="16123" max="16123" width="13.8796296296296" style="3" customWidth="1"/>
    <col min="16124" max="16124" width="15" style="3" customWidth="1"/>
    <col min="16125" max="16125" width="20.5" style="3" customWidth="1"/>
    <col min="16126" max="16384" width="9" style="3"/>
  </cols>
  <sheetData>
    <row r="1" s="1" customFormat="1" ht="54" customHeight="1" spans="1:4">
      <c r="A1" s="5" t="str">
        <f>YEAR(封面!$B$7)&amp;"年永仁县政府债务限额和余额情况表"</f>
        <v>2021年永仁县政府债务限额和余额情况表</v>
      </c>
      <c r="B1" s="5"/>
      <c r="C1" s="5"/>
      <c r="D1" s="5"/>
    </row>
    <row r="2" s="2" customFormat="1" ht="20.1" customHeight="1" spans="1:4">
      <c r="A2" s="6" t="s">
        <v>3481</v>
      </c>
      <c r="B2" s="7"/>
      <c r="C2" s="7"/>
      <c r="D2" s="7" t="s">
        <v>3438</v>
      </c>
    </row>
    <row r="3" s="2" customFormat="1" ht="45" customHeight="1" spans="1:4">
      <c r="A3" s="8" t="s">
        <v>3439</v>
      </c>
      <c r="B3" s="9" t="s">
        <v>3440</v>
      </c>
      <c r="C3" s="9"/>
      <c r="D3" s="9"/>
    </row>
    <row r="4" ht="45" customHeight="1" spans="1:4">
      <c r="A4" s="8"/>
      <c r="B4" s="10" t="str">
        <f>YEAR(封面!$B$7)-1&amp;"年执行数"</f>
        <v>2020年执行数</v>
      </c>
      <c r="C4" s="10" t="str">
        <f>YEAR(封面!$B$7)&amp;"年预算数"</f>
        <v>2021年预算数</v>
      </c>
      <c r="D4" s="10" t="s">
        <v>1606</v>
      </c>
    </row>
    <row r="5" ht="36" customHeight="1" spans="1:4">
      <c r="A5" s="8" t="s">
        <v>3442</v>
      </c>
      <c r="B5" s="8"/>
      <c r="C5" s="8"/>
      <c r="D5" s="8"/>
    </row>
    <row r="6" ht="36" customHeight="1" spans="1:5">
      <c r="A6" s="11" t="s">
        <v>3443</v>
      </c>
      <c r="B6" s="12">
        <v>33549.17</v>
      </c>
      <c r="C6" s="13">
        <f>SUM(C7:C8)</f>
        <v>33549.17</v>
      </c>
      <c r="D6" s="14">
        <f t="shared" ref="D6:D45" si="0">IF(B6&lt;&gt;0,C6/B6-1,"")</f>
        <v>0</v>
      </c>
      <c r="E6" s="15"/>
    </row>
    <row r="7" ht="36" customHeight="1" spans="1:8">
      <c r="A7" s="16" t="s">
        <v>3444</v>
      </c>
      <c r="B7" s="12">
        <v>33549.17</v>
      </c>
      <c r="C7" s="13">
        <f>B18</f>
        <v>33549.17</v>
      </c>
      <c r="D7" s="14">
        <f t="shared" si="0"/>
        <v>0</v>
      </c>
      <c r="H7" s="3" t="s">
        <v>0</v>
      </c>
    </row>
    <row r="8" ht="36" customHeight="1" spans="1:4">
      <c r="A8" s="16" t="s">
        <v>3445</v>
      </c>
      <c r="B8" s="12"/>
      <c r="C8" s="13"/>
      <c r="D8" s="14"/>
    </row>
    <row r="9" ht="36" customHeight="1" spans="1:4">
      <c r="A9" s="11" t="s">
        <v>3446</v>
      </c>
      <c r="B9" s="12">
        <v>37500</v>
      </c>
      <c r="C9" s="13">
        <v>37500</v>
      </c>
      <c r="D9" s="17">
        <f t="shared" si="0"/>
        <v>0</v>
      </c>
    </row>
    <row r="10" ht="36" customHeight="1" spans="1:4">
      <c r="A10" s="11" t="s">
        <v>3447</v>
      </c>
      <c r="B10" s="12">
        <v>8306</v>
      </c>
      <c r="C10" s="13">
        <f>SUM(C11:C14)</f>
        <v>1970</v>
      </c>
      <c r="D10" s="17">
        <f t="shared" si="0"/>
        <v>-0.762822056344811</v>
      </c>
    </row>
    <row r="11" ht="36" customHeight="1" spans="1:4">
      <c r="A11" s="16" t="s">
        <v>3448</v>
      </c>
      <c r="B11" s="12"/>
      <c r="C11" s="13"/>
      <c r="D11" s="17" t="str">
        <f t="shared" si="0"/>
        <v/>
      </c>
    </row>
    <row r="12" ht="36" customHeight="1" spans="1:4">
      <c r="A12" s="16" t="s">
        <v>3449</v>
      </c>
      <c r="B12" s="12">
        <v>8306</v>
      </c>
      <c r="C12" s="13">
        <v>1970</v>
      </c>
      <c r="D12" s="17"/>
    </row>
    <row r="13" ht="36" customHeight="1" spans="1:4">
      <c r="A13" s="16" t="s">
        <v>3450</v>
      </c>
      <c r="B13" s="12"/>
      <c r="C13" s="13"/>
      <c r="D13" s="17"/>
    </row>
    <row r="14" ht="36" customHeight="1" spans="1:4">
      <c r="A14" s="16" t="s">
        <v>3482</v>
      </c>
      <c r="B14" s="12"/>
      <c r="C14" s="13"/>
      <c r="D14" s="17"/>
    </row>
    <row r="15" ht="36" customHeight="1" spans="1:4">
      <c r="A15" s="11" t="s">
        <v>3451</v>
      </c>
      <c r="B15" s="12">
        <v>8306</v>
      </c>
      <c r="C15" s="13">
        <f>SUM(C16:C17)</f>
        <v>1970</v>
      </c>
      <c r="D15" s="17"/>
    </row>
    <row r="16" ht="36" customHeight="1" spans="1:4">
      <c r="A16" s="16" t="s">
        <v>3452</v>
      </c>
      <c r="B16" s="12">
        <v>8306</v>
      </c>
      <c r="C16" s="13">
        <v>1970</v>
      </c>
      <c r="D16" s="17"/>
    </row>
    <row r="17" ht="36" customHeight="1" spans="1:4">
      <c r="A17" s="16" t="s">
        <v>3453</v>
      </c>
      <c r="B17" s="12"/>
      <c r="C17" s="13"/>
      <c r="D17" s="17"/>
    </row>
    <row r="18" ht="36" customHeight="1" spans="1:4">
      <c r="A18" s="11" t="s">
        <v>3454</v>
      </c>
      <c r="B18" s="12">
        <v>33549.17</v>
      </c>
      <c r="C18" s="13">
        <f>C6+C10-C15</f>
        <v>33549.17</v>
      </c>
      <c r="D18" s="17">
        <f t="shared" si="0"/>
        <v>0</v>
      </c>
    </row>
    <row r="19" ht="36" customHeight="1" spans="1:4">
      <c r="A19" s="8" t="s">
        <v>3455</v>
      </c>
      <c r="B19" s="8"/>
      <c r="C19" s="8"/>
      <c r="D19" s="8"/>
    </row>
    <row r="20" ht="36" customHeight="1" spans="1:4">
      <c r="A20" s="11" t="s">
        <v>3456</v>
      </c>
      <c r="B20" s="12">
        <v>27000</v>
      </c>
      <c r="C20" s="12">
        <f>SUM(C21:C22)</f>
        <v>27000</v>
      </c>
      <c r="D20" s="17">
        <f t="shared" si="0"/>
        <v>0</v>
      </c>
    </row>
    <row r="21" ht="36" customHeight="1" spans="1:4">
      <c r="A21" s="16" t="s">
        <v>3457</v>
      </c>
      <c r="B21" s="12">
        <v>27000</v>
      </c>
      <c r="C21" s="12">
        <f>B31</f>
        <v>27000</v>
      </c>
      <c r="D21" s="17">
        <f t="shared" si="0"/>
        <v>0</v>
      </c>
    </row>
    <row r="22" ht="36" customHeight="1" spans="1:4">
      <c r="A22" s="16" t="s">
        <v>3458</v>
      </c>
      <c r="B22" s="12"/>
      <c r="C22" s="12"/>
      <c r="D22" s="17"/>
    </row>
    <row r="23" ht="36" customHeight="1" spans="1:4">
      <c r="A23" s="11" t="s">
        <v>3459</v>
      </c>
      <c r="B23" s="12">
        <v>28000</v>
      </c>
      <c r="C23" s="12">
        <v>28000</v>
      </c>
      <c r="D23" s="17">
        <f t="shared" si="0"/>
        <v>0</v>
      </c>
    </row>
    <row r="24" ht="36" customHeight="1" spans="1:4">
      <c r="A24" s="11" t="s">
        <v>3460</v>
      </c>
      <c r="B24" s="12">
        <v>2620</v>
      </c>
      <c r="C24" s="12">
        <f>SUM(C25:C27)</f>
        <v>1300</v>
      </c>
      <c r="D24" s="17">
        <f t="shared" si="0"/>
        <v>-0.50381679389313</v>
      </c>
    </row>
    <row r="25" ht="36" customHeight="1" spans="1:4">
      <c r="A25" s="16" t="s">
        <v>3461</v>
      </c>
      <c r="B25" s="12"/>
      <c r="C25" s="12"/>
      <c r="D25" s="17" t="str">
        <f t="shared" si="0"/>
        <v/>
      </c>
    </row>
    <row r="26" ht="36" customHeight="1" spans="1:4">
      <c r="A26" s="16" t="s">
        <v>3462</v>
      </c>
      <c r="B26" s="12">
        <v>2620</v>
      </c>
      <c r="C26" s="12">
        <v>1300</v>
      </c>
      <c r="D26" s="17"/>
    </row>
    <row r="27" ht="36" customHeight="1" spans="1:4">
      <c r="A27" s="16" t="s">
        <v>3463</v>
      </c>
      <c r="B27" s="12"/>
      <c r="C27" s="12"/>
      <c r="D27" s="17"/>
    </row>
    <row r="28" ht="36" customHeight="1" spans="1:4">
      <c r="A28" s="11" t="s">
        <v>3464</v>
      </c>
      <c r="B28" s="12">
        <v>2620</v>
      </c>
      <c r="C28" s="12">
        <f>SUM(C29:C30)</f>
        <v>1700</v>
      </c>
      <c r="D28" s="17">
        <f t="shared" si="0"/>
        <v>-0.351145038167939</v>
      </c>
    </row>
    <row r="29" ht="36" customHeight="1" spans="1:4">
      <c r="A29" s="16" t="s">
        <v>3465</v>
      </c>
      <c r="B29" s="12">
        <v>2620</v>
      </c>
      <c r="C29" s="12">
        <v>1700</v>
      </c>
      <c r="D29" s="17"/>
    </row>
    <row r="30" ht="36" customHeight="1" spans="1:4">
      <c r="A30" s="16" t="s">
        <v>3466</v>
      </c>
      <c r="B30" s="12"/>
      <c r="C30" s="12"/>
      <c r="D30" s="17"/>
    </row>
    <row r="31" ht="36" customHeight="1" spans="1:4">
      <c r="A31" s="11" t="s">
        <v>3467</v>
      </c>
      <c r="B31" s="12">
        <v>27000</v>
      </c>
      <c r="C31" s="13">
        <f>C20+C24-C28</f>
        <v>26600</v>
      </c>
      <c r="D31" s="17">
        <f t="shared" si="0"/>
        <v>-0.0148148148148148</v>
      </c>
    </row>
    <row r="32" ht="36" customHeight="1" spans="1:4">
      <c r="A32" s="8" t="s">
        <v>3468</v>
      </c>
      <c r="B32" s="8"/>
      <c r="C32" s="8"/>
      <c r="D32" s="8"/>
    </row>
    <row r="33" ht="36" customHeight="1" spans="1:4">
      <c r="A33" s="11" t="s">
        <v>3469</v>
      </c>
      <c r="B33" s="18">
        <v>60549.17</v>
      </c>
      <c r="C33" s="18">
        <f t="shared" ref="C33:C40" si="1">C6+C20</f>
        <v>60549.17</v>
      </c>
      <c r="D33" s="17">
        <f t="shared" si="0"/>
        <v>0</v>
      </c>
    </row>
    <row r="34" ht="36" customHeight="1" spans="1:4">
      <c r="A34" s="16" t="s">
        <v>3470</v>
      </c>
      <c r="B34" s="18">
        <v>60549.17</v>
      </c>
      <c r="C34" s="18">
        <f t="shared" si="1"/>
        <v>60549.17</v>
      </c>
      <c r="D34" s="17">
        <f t="shared" si="0"/>
        <v>0</v>
      </c>
    </row>
    <row r="35" ht="36" customHeight="1" spans="1:4">
      <c r="A35" s="16" t="s">
        <v>3471</v>
      </c>
      <c r="B35" s="18"/>
      <c r="C35" s="18">
        <f t="shared" si="1"/>
        <v>0</v>
      </c>
      <c r="D35" s="17"/>
    </row>
    <row r="36" ht="36" customHeight="1" spans="1:4">
      <c r="A36" s="11" t="s">
        <v>3472</v>
      </c>
      <c r="B36" s="18">
        <v>65500</v>
      </c>
      <c r="C36" s="18">
        <f t="shared" si="1"/>
        <v>65500</v>
      </c>
      <c r="D36" s="17">
        <f t="shared" si="0"/>
        <v>0</v>
      </c>
    </row>
    <row r="37" ht="36" customHeight="1" spans="1:4">
      <c r="A37" s="11" t="s">
        <v>3473</v>
      </c>
      <c r="B37" s="18">
        <v>10926</v>
      </c>
      <c r="C37" s="18">
        <f t="shared" si="1"/>
        <v>3270</v>
      </c>
      <c r="D37" s="17">
        <f t="shared" si="0"/>
        <v>-0.700713893465129</v>
      </c>
    </row>
    <row r="38" ht="36" customHeight="1" spans="1:4">
      <c r="A38" s="16" t="s">
        <v>3474</v>
      </c>
      <c r="B38" s="18"/>
      <c r="C38" s="18">
        <f t="shared" si="1"/>
        <v>0</v>
      </c>
      <c r="D38" s="17" t="str">
        <f t="shared" si="0"/>
        <v/>
      </c>
    </row>
    <row r="39" ht="36" customHeight="1" spans="1:4">
      <c r="A39" s="16" t="s">
        <v>3475</v>
      </c>
      <c r="B39" s="18">
        <v>10926</v>
      </c>
      <c r="C39" s="18">
        <f t="shared" si="1"/>
        <v>3270</v>
      </c>
      <c r="D39" s="17"/>
    </row>
    <row r="40" ht="36" customHeight="1" spans="1:4">
      <c r="A40" s="16" t="s">
        <v>3476</v>
      </c>
      <c r="B40" s="18"/>
      <c r="C40" s="18">
        <f t="shared" si="1"/>
        <v>0</v>
      </c>
      <c r="D40" s="17"/>
    </row>
    <row r="41" ht="36" customHeight="1" spans="1:4">
      <c r="A41" s="16" t="s">
        <v>3482</v>
      </c>
      <c r="B41" s="18"/>
      <c r="C41" s="18">
        <f>C14</f>
        <v>0</v>
      </c>
      <c r="D41" s="17"/>
    </row>
    <row r="42" ht="36" customHeight="1" spans="1:4">
      <c r="A42" s="11" t="s">
        <v>3477</v>
      </c>
      <c r="B42" s="18">
        <v>10926</v>
      </c>
      <c r="C42" s="18">
        <f t="shared" ref="C42:C45" si="2">C15+C28</f>
        <v>3670</v>
      </c>
      <c r="D42" s="17">
        <f t="shared" si="0"/>
        <v>-0.66410397217646</v>
      </c>
    </row>
    <row r="43" ht="36" customHeight="1" spans="1:4">
      <c r="A43" s="16" t="s">
        <v>3478</v>
      </c>
      <c r="B43" s="18">
        <v>10926</v>
      </c>
      <c r="C43" s="18">
        <f t="shared" si="2"/>
        <v>3670</v>
      </c>
      <c r="D43" s="17"/>
    </row>
    <row r="44" ht="36" customHeight="1" spans="1:4">
      <c r="A44" s="16" t="s">
        <v>3479</v>
      </c>
      <c r="B44" s="18"/>
      <c r="C44" s="18">
        <f t="shared" si="2"/>
        <v>0</v>
      </c>
      <c r="D44" s="17"/>
    </row>
    <row r="45" ht="36" customHeight="1" spans="1:4">
      <c r="A45" s="11" t="s">
        <v>3480</v>
      </c>
      <c r="B45" s="18">
        <v>60549.17</v>
      </c>
      <c r="C45" s="18">
        <f t="shared" si="2"/>
        <v>60149.17</v>
      </c>
      <c r="D45" s="17">
        <f t="shared" si="0"/>
        <v>-0.00660620120804301</v>
      </c>
    </row>
    <row r="46" ht="42.75" customHeight="1"/>
    <row r="47" spans="2:2">
      <c r="B47" s="19"/>
    </row>
    <row r="48" spans="2:2">
      <c r="B48" s="19"/>
    </row>
    <row r="49" spans="2:2">
      <c r="B49" s="19"/>
    </row>
    <row r="50" spans="2:2">
      <c r="B50" s="20"/>
    </row>
    <row r="51" spans="2:2">
      <c r="B51" s="19"/>
    </row>
    <row r="52" spans="2:2">
      <c r="B52" s="20"/>
    </row>
    <row r="53" spans="2:2">
      <c r="B53" s="20"/>
    </row>
    <row r="54" spans="2:2">
      <c r="B54" s="19"/>
    </row>
    <row r="55" spans="2:2">
      <c r="B55" s="20"/>
    </row>
    <row r="56" spans="2:2">
      <c r="B56" s="20"/>
    </row>
    <row r="57" spans="2:2">
      <c r="B57" s="20"/>
    </row>
    <row r="58" spans="2:2">
      <c r="B58" s="20"/>
    </row>
    <row r="59" spans="2:2">
      <c r="B59" s="19"/>
    </row>
    <row r="60" spans="2:2">
      <c r="B60" s="20"/>
    </row>
  </sheetData>
  <mergeCells count="6">
    <mergeCell ref="A1:D1"/>
    <mergeCell ref="B3:D3"/>
    <mergeCell ref="A5:D5"/>
    <mergeCell ref="A19:D19"/>
    <mergeCell ref="A32:D32"/>
    <mergeCell ref="A3:A4"/>
  </mergeCells>
  <printOptions horizontalCentered="1"/>
  <pageMargins left="0.707638888888889" right="0.707638888888889" top="0.747916666666667" bottom="0.747916666666667" header="0.313888888888889" footer="0.313888888888889"/>
  <pageSetup paperSize="9" scale="75" orientation="portrait"/>
  <headerFooter alignWithMargins="0">
    <oddFooter>&amp;C&amp;16- &amp;P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FF00"/>
  </sheetPr>
  <dimension ref="A1:H43"/>
  <sheetViews>
    <sheetView showZeros="0" view="pageBreakPreview" zoomScale="90" zoomScaleNormal="90" workbookViewId="0">
      <pane ySplit="4" topLeftCell="A29" activePane="bottomLeft" state="frozen"/>
      <selection/>
      <selection pane="bottomLeft" activeCell="C32" sqref="C32"/>
    </sheetView>
  </sheetViews>
  <sheetFormatPr defaultColWidth="9" defaultRowHeight="15.6" outlineLevelCol="7"/>
  <cols>
    <col min="1" max="1" width="13.75" style="302" customWidth="1"/>
    <col min="2" max="2" width="43.75" style="302" customWidth="1"/>
    <col min="3" max="3" width="16.75" style="303" customWidth="1"/>
    <col min="4" max="4" width="16.75" style="501" customWidth="1"/>
    <col min="5" max="5" width="16.75" style="303" customWidth="1"/>
    <col min="6" max="7" width="15.25" style="304" customWidth="1"/>
    <col min="8" max="8" width="9.12962962962963" style="302" customWidth="1"/>
    <col min="9" max="16384" width="9" style="302"/>
  </cols>
  <sheetData>
    <row r="1" ht="45" customHeight="1" spans="1:8">
      <c r="A1" s="502"/>
      <c r="B1" s="145" t="str">
        <f>YEAR(封面!$B$7)-1&amp;"年永仁县一般公共预算收支情况表"</f>
        <v>2020年永仁县一般公共预算收支情况表</v>
      </c>
      <c r="C1" s="145"/>
      <c r="D1" s="503"/>
      <c r="E1" s="145"/>
      <c r="F1" s="145"/>
      <c r="G1" s="145"/>
      <c r="H1" s="141"/>
    </row>
    <row r="2" ht="18.95" customHeight="1" spans="1:8">
      <c r="A2" s="141"/>
      <c r="B2" s="307" t="s">
        <v>6</v>
      </c>
      <c r="C2" s="504"/>
      <c r="D2" s="505"/>
      <c r="E2" s="309"/>
      <c r="F2" s="506"/>
      <c r="G2" s="149" t="s">
        <v>7</v>
      </c>
      <c r="H2" s="141"/>
    </row>
    <row r="3" s="299" customFormat="1" ht="27.95" customHeight="1" spans="1:8">
      <c r="A3" s="310" t="s">
        <v>8</v>
      </c>
      <c r="B3" s="311" t="s">
        <v>9</v>
      </c>
      <c r="C3" s="151" t="str">
        <f>YEAR(封面!$B$7)-2&amp;"年决算数"</f>
        <v>2019年决算数</v>
      </c>
      <c r="D3" s="507" t="str">
        <f>YEAR(封面!$B$7)-1&amp;"年"</f>
        <v>2020年</v>
      </c>
      <c r="E3" s="151"/>
      <c r="F3" s="311" t="s">
        <v>10</v>
      </c>
      <c r="G3" s="311"/>
      <c r="H3" s="508" t="s">
        <v>11</v>
      </c>
    </row>
    <row r="4" s="299" customFormat="1" ht="36" customHeight="1" spans="1:8">
      <c r="A4" s="310"/>
      <c r="B4" s="311"/>
      <c r="C4" s="151"/>
      <c r="D4" s="507" t="s">
        <v>12</v>
      </c>
      <c r="E4" s="151" t="s">
        <v>13</v>
      </c>
      <c r="F4" s="151" t="str">
        <f>"比"&amp;YEAR(封面!$B$7)-2&amp;"年决算数增长%"</f>
        <v>比2019年决算数增长%</v>
      </c>
      <c r="G4" s="151" t="str">
        <f>"完成"&amp;YEAR(封面!$B$7)-1&amp;"年预算数的%"</f>
        <v>完成2020年预算数的%</v>
      </c>
      <c r="H4" s="508"/>
    </row>
    <row r="5" ht="37.15" customHeight="1" spans="1:8">
      <c r="A5" s="313" t="s">
        <v>14</v>
      </c>
      <c r="B5" s="314" t="s">
        <v>15</v>
      </c>
      <c r="C5" s="201">
        <f>SUM(C6:C20)</f>
        <v>19499</v>
      </c>
      <c r="D5" s="201">
        <v>23640</v>
      </c>
      <c r="E5" s="202">
        <v>21411</v>
      </c>
      <c r="F5" s="158">
        <f>IF(C5&lt;&gt;0,E5/C5-1,"")</f>
        <v>0.0980563105800298</v>
      </c>
      <c r="G5" s="158">
        <f>IF(D5&lt;&gt;0,E5/D5,"")</f>
        <v>0.905710659898477</v>
      </c>
      <c r="H5" s="509" t="str">
        <f t="shared" ref="H5:H41" si="0">IF(B5&lt;&gt;"",IF(SUM(C5:E5)&lt;&gt;0,"是","否"),"是")</f>
        <v>是</v>
      </c>
    </row>
    <row r="6" ht="37.15" customHeight="1" spans="1:8">
      <c r="A6" s="316" t="s">
        <v>16</v>
      </c>
      <c r="B6" s="175" t="s">
        <v>17</v>
      </c>
      <c r="C6" s="510">
        <v>8409</v>
      </c>
      <c r="D6" s="510" t="s">
        <v>18</v>
      </c>
      <c r="E6" s="511" t="s">
        <v>19</v>
      </c>
      <c r="F6" s="163">
        <f t="shared" ref="F6:F31" si="1">IF(C6&lt;&gt;0,E6/C6-1,"")</f>
        <v>-0.23986205256273</v>
      </c>
      <c r="G6" s="163">
        <f t="shared" ref="G6:G31" si="2">IF(D6&lt;&gt;0,E6/D6,"")</f>
        <v>0.626666666666667</v>
      </c>
      <c r="H6" s="509" t="str">
        <f t="shared" si="0"/>
        <v>是</v>
      </c>
    </row>
    <row r="7" ht="37.15" customHeight="1" spans="1:8">
      <c r="A7" s="316" t="s">
        <v>20</v>
      </c>
      <c r="B7" s="175" t="s">
        <v>21</v>
      </c>
      <c r="C7" s="510">
        <v>377</v>
      </c>
      <c r="D7" s="510" t="s">
        <v>22</v>
      </c>
      <c r="E7" s="511" t="s">
        <v>23</v>
      </c>
      <c r="F7" s="163">
        <f t="shared" si="1"/>
        <v>0.137931034482759</v>
      </c>
      <c r="G7" s="163">
        <f t="shared" si="2"/>
        <v>1.12894736842105</v>
      </c>
      <c r="H7" s="509" t="str">
        <f t="shared" si="0"/>
        <v>是</v>
      </c>
    </row>
    <row r="8" ht="37.15" customHeight="1" spans="1:8">
      <c r="A8" s="316" t="s">
        <v>24</v>
      </c>
      <c r="B8" s="175" t="s">
        <v>25</v>
      </c>
      <c r="C8" s="510">
        <v>190</v>
      </c>
      <c r="D8" s="510" t="s">
        <v>26</v>
      </c>
      <c r="E8" s="511" t="s">
        <v>27</v>
      </c>
      <c r="F8" s="163">
        <f t="shared" si="1"/>
        <v>0.321052631578947</v>
      </c>
      <c r="G8" s="163">
        <f t="shared" si="2"/>
        <v>1.255</v>
      </c>
      <c r="H8" s="509" t="str">
        <f t="shared" si="0"/>
        <v>是</v>
      </c>
    </row>
    <row r="9" ht="37.15" customHeight="1" spans="1:8">
      <c r="A9" s="316" t="s">
        <v>28</v>
      </c>
      <c r="B9" s="175" t="s">
        <v>29</v>
      </c>
      <c r="C9" s="510">
        <v>12</v>
      </c>
      <c r="D9" s="510" t="s">
        <v>30</v>
      </c>
      <c r="E9" s="511" t="s">
        <v>31</v>
      </c>
      <c r="F9" s="163">
        <f t="shared" si="1"/>
        <v>0.583333333333333</v>
      </c>
      <c r="G9" s="163">
        <f t="shared" si="2"/>
        <v>1.26666666666667</v>
      </c>
      <c r="H9" s="509" t="str">
        <f t="shared" si="0"/>
        <v>是</v>
      </c>
    </row>
    <row r="10" ht="37.15" customHeight="1" spans="1:8">
      <c r="A10" s="316" t="s">
        <v>32</v>
      </c>
      <c r="B10" s="175" t="s">
        <v>33</v>
      </c>
      <c r="C10" s="510">
        <v>749</v>
      </c>
      <c r="D10" s="510" t="s">
        <v>34</v>
      </c>
      <c r="E10" s="511" t="s">
        <v>35</v>
      </c>
      <c r="F10" s="163">
        <f t="shared" si="1"/>
        <v>-0.237650200267023</v>
      </c>
      <c r="G10" s="163">
        <f t="shared" si="2"/>
        <v>0.628854625550661</v>
      </c>
      <c r="H10" s="509" t="str">
        <f t="shared" si="0"/>
        <v>是</v>
      </c>
    </row>
    <row r="11" ht="37.15" customHeight="1" spans="1:8">
      <c r="A11" s="316" t="s">
        <v>36</v>
      </c>
      <c r="B11" s="175" t="s">
        <v>37</v>
      </c>
      <c r="C11" s="510">
        <v>407</v>
      </c>
      <c r="D11" s="510" t="s">
        <v>38</v>
      </c>
      <c r="E11" s="511" t="s">
        <v>39</v>
      </c>
      <c r="F11" s="163">
        <f t="shared" si="1"/>
        <v>0.0614250614250613</v>
      </c>
      <c r="G11" s="163">
        <f t="shared" si="2"/>
        <v>1.05365853658537</v>
      </c>
      <c r="H11" s="509" t="str">
        <f t="shared" si="0"/>
        <v>是</v>
      </c>
    </row>
    <row r="12" ht="37.15" customHeight="1" spans="1:8">
      <c r="A12" s="316" t="s">
        <v>40</v>
      </c>
      <c r="B12" s="175" t="s">
        <v>41</v>
      </c>
      <c r="C12" s="510">
        <v>199</v>
      </c>
      <c r="D12" s="510" t="s">
        <v>42</v>
      </c>
      <c r="E12" s="511" t="s">
        <v>43</v>
      </c>
      <c r="F12" s="163">
        <f t="shared" si="1"/>
        <v>0.050251256281407</v>
      </c>
      <c r="G12" s="163">
        <f t="shared" si="2"/>
        <v>0.995238095238095</v>
      </c>
      <c r="H12" s="509" t="str">
        <f t="shared" si="0"/>
        <v>是</v>
      </c>
    </row>
    <row r="13" ht="37.15" customHeight="1" spans="1:8">
      <c r="A13" s="316" t="s">
        <v>44</v>
      </c>
      <c r="B13" s="175" t="s">
        <v>45</v>
      </c>
      <c r="C13" s="510">
        <v>206</v>
      </c>
      <c r="D13" s="510" t="s">
        <v>46</v>
      </c>
      <c r="E13" s="511" t="s">
        <v>47</v>
      </c>
      <c r="F13" s="163">
        <f t="shared" si="1"/>
        <v>15.9757281553398</v>
      </c>
      <c r="G13" s="163">
        <f t="shared" si="2"/>
        <v>13.988</v>
      </c>
      <c r="H13" s="509" t="str">
        <f t="shared" si="0"/>
        <v>是</v>
      </c>
    </row>
    <row r="14" ht="37.15" customHeight="1" spans="1:8">
      <c r="A14" s="316" t="s">
        <v>48</v>
      </c>
      <c r="B14" s="175" t="s">
        <v>49</v>
      </c>
      <c r="C14" s="510">
        <v>4655</v>
      </c>
      <c r="D14" s="510" t="s">
        <v>50</v>
      </c>
      <c r="E14" s="511" t="s">
        <v>51</v>
      </c>
      <c r="F14" s="163">
        <f t="shared" si="1"/>
        <v>-0.0519871106337272</v>
      </c>
      <c r="G14" s="163">
        <f t="shared" si="2"/>
        <v>0.816164231551692</v>
      </c>
      <c r="H14" s="509" t="str">
        <f t="shared" si="0"/>
        <v>是</v>
      </c>
    </row>
    <row r="15" ht="37.15" customHeight="1" spans="1:8">
      <c r="A15" s="316" t="s">
        <v>52</v>
      </c>
      <c r="B15" s="175" t="s">
        <v>53</v>
      </c>
      <c r="C15" s="510">
        <v>271</v>
      </c>
      <c r="D15" s="510" t="s">
        <v>54</v>
      </c>
      <c r="E15" s="511" t="s">
        <v>55</v>
      </c>
      <c r="F15" s="163">
        <f t="shared" si="1"/>
        <v>0.25830258302583</v>
      </c>
      <c r="G15" s="163">
        <f t="shared" si="2"/>
        <v>1.03963414634146</v>
      </c>
      <c r="H15" s="509" t="str">
        <f t="shared" si="0"/>
        <v>是</v>
      </c>
    </row>
    <row r="16" ht="37.15" customHeight="1" spans="1:8">
      <c r="A16" s="316" t="s">
        <v>56</v>
      </c>
      <c r="B16" s="175" t="s">
        <v>57</v>
      </c>
      <c r="C16" s="512">
        <v>-513</v>
      </c>
      <c r="D16" s="510" t="s">
        <v>58</v>
      </c>
      <c r="E16" s="511" t="s">
        <v>59</v>
      </c>
      <c r="F16" s="163">
        <f t="shared" si="1"/>
        <v>-1.81676413255361</v>
      </c>
      <c r="G16" s="163">
        <f t="shared" si="2"/>
        <v>1.19714285714286</v>
      </c>
      <c r="H16" s="509" t="str">
        <f t="shared" si="0"/>
        <v>是</v>
      </c>
    </row>
    <row r="17" ht="37.15" customHeight="1" spans="1:8">
      <c r="A17" s="316" t="s">
        <v>60</v>
      </c>
      <c r="B17" s="175" t="s">
        <v>61</v>
      </c>
      <c r="C17" s="510">
        <v>1606</v>
      </c>
      <c r="D17" s="510" t="s">
        <v>62</v>
      </c>
      <c r="E17" s="511" t="s">
        <v>63</v>
      </c>
      <c r="F17" s="163">
        <f t="shared" si="1"/>
        <v>-0.0161892901618929</v>
      </c>
      <c r="G17" s="163">
        <f t="shared" si="2"/>
        <v>0.811921891058582</v>
      </c>
      <c r="H17" s="509" t="str">
        <f t="shared" si="0"/>
        <v>是</v>
      </c>
    </row>
    <row r="18" ht="37.15" customHeight="1" spans="1:8">
      <c r="A18" s="316" t="s">
        <v>64</v>
      </c>
      <c r="B18" s="175" t="s">
        <v>65</v>
      </c>
      <c r="C18" s="510">
        <v>2900</v>
      </c>
      <c r="D18" s="510" t="s">
        <v>66</v>
      </c>
      <c r="E18" s="511" t="s">
        <v>67</v>
      </c>
      <c r="F18" s="163">
        <f t="shared" si="1"/>
        <v>-0.0310344827586206</v>
      </c>
      <c r="G18" s="163">
        <f t="shared" si="2"/>
        <v>0.936666666666667</v>
      </c>
      <c r="H18" s="509" t="str">
        <f t="shared" si="0"/>
        <v>是</v>
      </c>
    </row>
    <row r="19" ht="37.15" customHeight="1" spans="1:8">
      <c r="A19" s="316" t="s">
        <v>68</v>
      </c>
      <c r="B19" s="175" t="s">
        <v>69</v>
      </c>
      <c r="C19" s="510">
        <v>30</v>
      </c>
      <c r="D19" s="510" t="s">
        <v>70</v>
      </c>
      <c r="E19" s="511" t="s">
        <v>71</v>
      </c>
      <c r="F19" s="163">
        <f t="shared" si="1"/>
        <v>0.6</v>
      </c>
      <c r="G19" s="163">
        <f t="shared" si="2"/>
        <v>1.33333333333333</v>
      </c>
      <c r="H19" s="509" t="str">
        <f t="shared" si="0"/>
        <v>是</v>
      </c>
    </row>
    <row r="20" ht="37.15" customHeight="1" spans="1:8">
      <c r="A20" s="539" t="s">
        <v>72</v>
      </c>
      <c r="B20" s="175" t="s">
        <v>73</v>
      </c>
      <c r="C20" s="510">
        <v>1</v>
      </c>
      <c r="D20" s="510" t="s">
        <v>74</v>
      </c>
      <c r="E20" s="511" t="s">
        <v>74</v>
      </c>
      <c r="F20" s="163">
        <f t="shared" si="1"/>
        <v>-1</v>
      </c>
      <c r="G20" s="163" t="e">
        <f t="shared" si="2"/>
        <v>#DIV/0!</v>
      </c>
      <c r="H20" s="509" t="str">
        <f t="shared" si="0"/>
        <v>是</v>
      </c>
    </row>
    <row r="21" ht="37.15" customHeight="1" spans="1:8">
      <c r="A21" s="317" t="s">
        <v>75</v>
      </c>
      <c r="B21" s="314" t="s">
        <v>76</v>
      </c>
      <c r="C21" s="201">
        <f>SUM(C22:C29)</f>
        <v>15812</v>
      </c>
      <c r="D21" s="202">
        <v>12730</v>
      </c>
      <c r="E21" s="202">
        <v>14979</v>
      </c>
      <c r="F21" s="158">
        <f t="shared" si="1"/>
        <v>-0.052681507715659</v>
      </c>
      <c r="G21" s="158">
        <f t="shared" si="2"/>
        <v>1.17666928515318</v>
      </c>
      <c r="H21" s="509" t="str">
        <f t="shared" si="0"/>
        <v>是</v>
      </c>
    </row>
    <row r="22" ht="37.15" customHeight="1" spans="1:8">
      <c r="A22" s="318" t="s">
        <v>77</v>
      </c>
      <c r="B22" s="175" t="s">
        <v>78</v>
      </c>
      <c r="C22" s="510">
        <v>610</v>
      </c>
      <c r="D22" s="513" t="s">
        <v>79</v>
      </c>
      <c r="E22" s="511" t="s">
        <v>80</v>
      </c>
      <c r="F22" s="163">
        <f t="shared" si="1"/>
        <v>0.0836065573770493</v>
      </c>
      <c r="G22" s="163">
        <f t="shared" si="2"/>
        <v>1.10166666666667</v>
      </c>
      <c r="H22" s="509" t="str">
        <f t="shared" si="0"/>
        <v>是</v>
      </c>
    </row>
    <row r="23" ht="37.15" customHeight="1" spans="1:8">
      <c r="A23" s="316" t="s">
        <v>81</v>
      </c>
      <c r="B23" s="319" t="s">
        <v>82</v>
      </c>
      <c r="C23" s="510">
        <v>2548</v>
      </c>
      <c r="D23" s="513" t="s">
        <v>83</v>
      </c>
      <c r="E23" s="511" t="s">
        <v>84</v>
      </c>
      <c r="F23" s="163">
        <f t="shared" si="1"/>
        <v>-0.255102040816326</v>
      </c>
      <c r="G23" s="163">
        <f t="shared" si="2"/>
        <v>0.702962962962963</v>
      </c>
      <c r="H23" s="509" t="str">
        <f t="shared" si="0"/>
        <v>是</v>
      </c>
    </row>
    <row r="24" ht="37.15" customHeight="1" spans="1:8">
      <c r="A24" s="316" t="s">
        <v>85</v>
      </c>
      <c r="B24" s="175" t="s">
        <v>86</v>
      </c>
      <c r="C24" s="510">
        <v>762</v>
      </c>
      <c r="D24" s="513" t="s">
        <v>87</v>
      </c>
      <c r="E24" s="511" t="s">
        <v>88</v>
      </c>
      <c r="F24" s="163">
        <f t="shared" si="1"/>
        <v>-0.0170603674540682</v>
      </c>
      <c r="G24" s="163">
        <f t="shared" si="2"/>
        <v>0.93625</v>
      </c>
      <c r="H24" s="509" t="str">
        <f t="shared" si="0"/>
        <v>是</v>
      </c>
    </row>
    <row r="25" ht="37.15" customHeight="1" spans="1:8">
      <c r="A25" s="316" t="s">
        <v>89</v>
      </c>
      <c r="B25" s="175" t="s">
        <v>90</v>
      </c>
      <c r="C25" s="207"/>
      <c r="D25" s="514"/>
      <c r="E25" s="208"/>
      <c r="F25" s="163"/>
      <c r="G25" s="163"/>
      <c r="H25" s="509" t="str">
        <f t="shared" si="0"/>
        <v>否</v>
      </c>
    </row>
    <row r="26" ht="37.15" customHeight="1" spans="1:8">
      <c r="A26" s="316" t="s">
        <v>91</v>
      </c>
      <c r="B26" s="175" t="s">
        <v>92</v>
      </c>
      <c r="C26" s="510">
        <v>4291</v>
      </c>
      <c r="D26" s="513" t="s">
        <v>93</v>
      </c>
      <c r="E26" s="511" t="s">
        <v>94</v>
      </c>
      <c r="F26" s="163">
        <f t="shared" si="1"/>
        <v>0.021673269634118</v>
      </c>
      <c r="G26" s="163">
        <f t="shared" si="2"/>
        <v>1.68875192604006</v>
      </c>
      <c r="H26" s="509" t="str">
        <f t="shared" si="0"/>
        <v>是</v>
      </c>
    </row>
    <row r="27" ht="37.15" customHeight="1" spans="1:8">
      <c r="A27" s="316" t="s">
        <v>95</v>
      </c>
      <c r="B27" s="175" t="s">
        <v>96</v>
      </c>
      <c r="C27" s="207"/>
      <c r="D27" s="514"/>
      <c r="E27" s="511" t="s">
        <v>97</v>
      </c>
      <c r="F27" s="163" t="str">
        <f t="shared" si="1"/>
        <v/>
      </c>
      <c r="G27" s="163" t="str">
        <f t="shared" si="2"/>
        <v/>
      </c>
      <c r="H27" s="509" t="str">
        <f t="shared" si="0"/>
        <v>否</v>
      </c>
    </row>
    <row r="28" ht="37.15" customHeight="1" spans="1:8">
      <c r="A28" s="316" t="s">
        <v>98</v>
      </c>
      <c r="B28" s="175" t="s">
        <v>99</v>
      </c>
      <c r="C28" s="510">
        <v>510</v>
      </c>
      <c r="D28" s="513" t="s">
        <v>100</v>
      </c>
      <c r="E28" s="511" t="s">
        <v>101</v>
      </c>
      <c r="F28" s="163">
        <f t="shared" si="1"/>
        <v>-0.0588235294117647</v>
      </c>
      <c r="G28" s="163">
        <f t="shared" si="2"/>
        <v>0.96</v>
      </c>
      <c r="H28" s="509" t="str">
        <f t="shared" si="0"/>
        <v>是</v>
      </c>
    </row>
    <row r="29" ht="37.15" customHeight="1" spans="1:8">
      <c r="A29" s="316" t="s">
        <v>102</v>
      </c>
      <c r="B29" s="175" t="s">
        <v>103</v>
      </c>
      <c r="C29" s="510">
        <v>7091</v>
      </c>
      <c r="D29" s="513" t="s">
        <v>104</v>
      </c>
      <c r="E29" s="511" t="s">
        <v>105</v>
      </c>
      <c r="F29" s="163">
        <f t="shared" si="1"/>
        <v>-0.0435763644055845</v>
      </c>
      <c r="G29" s="163">
        <f t="shared" si="2"/>
        <v>1.22551499819299</v>
      </c>
      <c r="H29" s="509" t="str">
        <f t="shared" si="0"/>
        <v>是</v>
      </c>
    </row>
    <row r="30" s="305" customFormat="1" ht="37.15" customHeight="1" spans="1:8">
      <c r="A30" s="316"/>
      <c r="B30" s="175"/>
      <c r="C30" s="207"/>
      <c r="D30" s="514"/>
      <c r="E30" s="208"/>
      <c r="F30" s="158"/>
      <c r="G30" s="158"/>
      <c r="H30" s="509" t="str">
        <f t="shared" si="0"/>
        <v>是</v>
      </c>
    </row>
    <row r="31" s="305" customFormat="1" ht="37.15" customHeight="1" spans="1:8">
      <c r="A31" s="320"/>
      <c r="B31" s="283" t="s">
        <v>106</v>
      </c>
      <c r="C31" s="201">
        <f>SUM(C21,C5)</f>
        <v>35311</v>
      </c>
      <c r="D31" s="202">
        <f>SUM(D21,D5)</f>
        <v>36370</v>
      </c>
      <c r="E31" s="202">
        <f>SUM(E21,E5)</f>
        <v>36390</v>
      </c>
      <c r="F31" s="158">
        <f t="shared" si="1"/>
        <v>0.0305570502109824</v>
      </c>
      <c r="G31" s="158">
        <f t="shared" si="2"/>
        <v>1.00054990376684</v>
      </c>
      <c r="H31" s="509" t="str">
        <f t="shared" si="0"/>
        <v>是</v>
      </c>
    </row>
    <row r="32" s="305" customFormat="1" ht="37.15" customHeight="1" spans="1:8">
      <c r="A32" s="317">
        <v>105</v>
      </c>
      <c r="B32" s="171" t="s">
        <v>107</v>
      </c>
      <c r="C32" s="515">
        <v>1300</v>
      </c>
      <c r="D32" s="515">
        <v>8306</v>
      </c>
      <c r="E32" s="202">
        <v>8306</v>
      </c>
      <c r="F32" s="492"/>
      <c r="G32" s="492"/>
      <c r="H32" s="509" t="str">
        <f t="shared" si="0"/>
        <v>是</v>
      </c>
    </row>
    <row r="33" ht="37.15" customHeight="1" spans="1:8">
      <c r="A33" s="313">
        <v>110</v>
      </c>
      <c r="B33" s="314" t="s">
        <v>108</v>
      </c>
      <c r="C33" s="201">
        <f>SUM(C34:C40)</f>
        <v>125282</v>
      </c>
      <c r="D33" s="515">
        <f>SUM(D34:D40)</f>
        <v>128012</v>
      </c>
      <c r="E33" s="201">
        <f>SUM(E34:E40)</f>
        <v>128770</v>
      </c>
      <c r="F33" s="492"/>
      <c r="G33" s="492"/>
      <c r="H33" s="509" t="str">
        <f t="shared" si="0"/>
        <v>是</v>
      </c>
    </row>
    <row r="34" ht="37.15" customHeight="1" spans="1:8">
      <c r="A34" s="316">
        <v>11001</v>
      </c>
      <c r="B34" s="175" t="s">
        <v>109</v>
      </c>
      <c r="C34" s="207">
        <v>2155</v>
      </c>
      <c r="D34" s="514">
        <v>2155</v>
      </c>
      <c r="E34" s="208">
        <v>2155</v>
      </c>
      <c r="F34" s="494"/>
      <c r="G34" s="494"/>
      <c r="H34" s="509" t="str">
        <f t="shared" si="0"/>
        <v>是</v>
      </c>
    </row>
    <row r="35" ht="37.15" customHeight="1" spans="1:8">
      <c r="A35" s="316">
        <v>11002</v>
      </c>
      <c r="B35" s="175" t="s">
        <v>110</v>
      </c>
      <c r="C35" s="207">
        <v>70900</v>
      </c>
      <c r="D35" s="514">
        <v>77647</v>
      </c>
      <c r="E35" s="208">
        <v>86467</v>
      </c>
      <c r="F35" s="494"/>
      <c r="G35" s="494"/>
      <c r="H35" s="509" t="str">
        <f t="shared" si="0"/>
        <v>是</v>
      </c>
    </row>
    <row r="36" ht="37.15" customHeight="1" spans="1:8">
      <c r="A36" s="316">
        <v>11003</v>
      </c>
      <c r="B36" s="175" t="s">
        <v>111</v>
      </c>
      <c r="C36" s="207">
        <v>42814</v>
      </c>
      <c r="D36" s="514">
        <v>47095</v>
      </c>
      <c r="E36" s="207">
        <v>21648</v>
      </c>
      <c r="F36" s="143"/>
      <c r="G36" s="494"/>
      <c r="H36" s="509" t="str">
        <f t="shared" si="0"/>
        <v>是</v>
      </c>
    </row>
    <row r="37" ht="37.15" customHeight="1" spans="1:8">
      <c r="A37" s="316">
        <v>11008</v>
      </c>
      <c r="B37" s="175" t="s">
        <v>112</v>
      </c>
      <c r="C37" s="207">
        <v>376</v>
      </c>
      <c r="D37" s="514">
        <v>573</v>
      </c>
      <c r="E37" s="208">
        <v>573</v>
      </c>
      <c r="F37" s="494"/>
      <c r="G37" s="494"/>
      <c r="H37" s="509" t="str">
        <f t="shared" si="0"/>
        <v>是</v>
      </c>
    </row>
    <row r="38" ht="37.15" customHeight="1" spans="1:8">
      <c r="A38" s="316">
        <v>11009</v>
      </c>
      <c r="B38" s="175" t="s">
        <v>113</v>
      </c>
      <c r="C38" s="207">
        <v>7585</v>
      </c>
      <c r="D38" s="514">
        <v>85</v>
      </c>
      <c r="E38" s="208">
        <v>17470</v>
      </c>
      <c r="F38" s="494"/>
      <c r="G38" s="494"/>
      <c r="H38" s="509" t="str">
        <f t="shared" si="0"/>
        <v>是</v>
      </c>
    </row>
    <row r="39" ht="37.15" customHeight="1" spans="1:8">
      <c r="A39" s="321">
        <v>11013</v>
      </c>
      <c r="B39" s="322" t="s">
        <v>114</v>
      </c>
      <c r="C39" s="207"/>
      <c r="D39" s="514"/>
      <c r="E39" s="208"/>
      <c r="F39" s="494"/>
      <c r="G39" s="494"/>
      <c r="H39" s="509" t="str">
        <f t="shared" si="0"/>
        <v>否</v>
      </c>
    </row>
    <row r="40" ht="37.15" customHeight="1" spans="1:8">
      <c r="A40" s="321">
        <v>11015</v>
      </c>
      <c r="B40" s="322" t="s">
        <v>115</v>
      </c>
      <c r="C40" s="207">
        <v>1452</v>
      </c>
      <c r="D40" s="514">
        <v>457</v>
      </c>
      <c r="E40" s="208">
        <v>457</v>
      </c>
      <c r="F40" s="494"/>
      <c r="G40" s="494"/>
      <c r="H40" s="509" t="str">
        <f t="shared" si="0"/>
        <v>是</v>
      </c>
    </row>
    <row r="41" s="301" customFormat="1" ht="37.15" customHeight="1" spans="1:8">
      <c r="A41" s="323"/>
      <c r="B41" s="324" t="s">
        <v>116</v>
      </c>
      <c r="C41" s="201">
        <f>SUM(C31:C32,C33)</f>
        <v>161893</v>
      </c>
      <c r="D41" s="201">
        <f>SUM(D31:D32,D33)</f>
        <v>172688</v>
      </c>
      <c r="E41" s="202">
        <f>SUM(E31:E32,E33)</f>
        <v>173466</v>
      </c>
      <c r="F41" s="492"/>
      <c r="G41" s="492"/>
      <c r="H41" s="509" t="str">
        <f t="shared" si="0"/>
        <v>是</v>
      </c>
    </row>
    <row r="42" ht="50.1" customHeight="1" spans="2:7">
      <c r="B42" s="516"/>
      <c r="C42" s="517"/>
      <c r="D42" s="518"/>
      <c r="E42" s="517"/>
      <c r="F42" s="517"/>
      <c r="G42" s="517"/>
    </row>
    <row r="43" spans="5:5">
      <c r="E43" s="325"/>
    </row>
  </sheetData>
  <mergeCells count="8">
    <mergeCell ref="B1:G1"/>
    <mergeCell ref="D3:E3"/>
    <mergeCell ref="F3:G3"/>
    <mergeCell ref="B42:G42"/>
    <mergeCell ref="A3:A4"/>
    <mergeCell ref="B3:B4"/>
    <mergeCell ref="C3:C4"/>
    <mergeCell ref="H3:H4"/>
  </mergeCells>
  <conditionalFormatting sqref="F2">
    <cfRule type="cellIs" dxfId="0" priority="51" stopIfTrue="1" operator="lessThanOrEqual">
      <formula>-1</formula>
    </cfRule>
  </conditionalFormatting>
  <conditionalFormatting sqref="G2">
    <cfRule type="cellIs" dxfId="0" priority="42" stopIfTrue="1" operator="lessThanOrEqual">
      <formula>-1</formula>
    </cfRule>
  </conditionalFormatting>
  <conditionalFormatting sqref="C5">
    <cfRule type="expression" dxfId="1" priority="21" stopIfTrue="1">
      <formula>"len($A:$A)=3"</formula>
    </cfRule>
  </conditionalFormatting>
  <conditionalFormatting sqref="D5">
    <cfRule type="expression" dxfId="1" priority="3" stopIfTrue="1">
      <formula>"len($A:$A)=3"</formula>
    </cfRule>
    <cfRule type="expression" dxfId="1" priority="2" stopIfTrue="1">
      <formula>"len($A:$A)=3"</formula>
    </cfRule>
  </conditionalFormatting>
  <conditionalFormatting sqref="E5">
    <cfRule type="expression" dxfId="1" priority="17" stopIfTrue="1">
      <formula>"len($A:$A)=3"</formula>
    </cfRule>
    <cfRule type="expression" dxfId="1" priority="18" stopIfTrue="1">
      <formula>"len($A:$A)=3"</formula>
    </cfRule>
  </conditionalFormatting>
  <conditionalFormatting sqref="A32:B32">
    <cfRule type="expression" dxfId="1" priority="37" stopIfTrue="1">
      <formula>"len($A:$A)=3"</formula>
    </cfRule>
  </conditionalFormatting>
  <conditionalFormatting sqref="B35">
    <cfRule type="expression" dxfId="1" priority="4" stopIfTrue="1">
      <formula>"len($A:$A)=3"</formula>
    </cfRule>
  </conditionalFormatting>
  <conditionalFormatting sqref="D41">
    <cfRule type="expression" dxfId="1" priority="1" stopIfTrue="1">
      <formula>"len($A:$A)=3"</formula>
    </cfRule>
  </conditionalFormatting>
  <conditionalFormatting sqref="B5:B7">
    <cfRule type="expression" dxfId="1" priority="41" stopIfTrue="1">
      <formula>"len($A:$A)=3"</formula>
    </cfRule>
  </conditionalFormatting>
  <conditionalFormatting sqref="B39:B40">
    <cfRule type="expression" dxfId="1" priority="9" stopIfTrue="1">
      <formula>"len($A:$A)=3"</formula>
    </cfRule>
    <cfRule type="expression" dxfId="1" priority="10" stopIfTrue="1">
      <formula>"len($A:$A)=3"</formula>
    </cfRule>
  </conditionalFormatting>
  <conditionalFormatting sqref="C37:C41">
    <cfRule type="expression" dxfId="1" priority="11" stopIfTrue="1">
      <formula>"len($A:$A)=3"</formula>
    </cfRule>
  </conditionalFormatting>
  <conditionalFormatting sqref="C39:C40">
    <cfRule type="expression" dxfId="1" priority="7" stopIfTrue="1">
      <formula>"len($A:$A)=3"</formula>
    </cfRule>
    <cfRule type="expression" dxfId="1" priority="8" stopIfTrue="1">
      <formula>"len($A:$A)=3"</formula>
    </cfRule>
  </conditionalFormatting>
  <conditionalFormatting sqref="A5:B32">
    <cfRule type="expression" dxfId="1" priority="38" stopIfTrue="1">
      <formula>"len($A:$A)=3"</formula>
    </cfRule>
  </conditionalFormatting>
  <conditionalFormatting sqref="C5 C21 C25 C27 C30:C31">
    <cfRule type="expression" dxfId="1" priority="16" stopIfTrue="1">
      <formula>"len($A:$A)=3"</formula>
    </cfRule>
  </conditionalFormatting>
  <conditionalFormatting sqref="B8:B9 B32 B33:C34 C35 B36:C36 A37:C37">
    <cfRule type="expression" dxfId="1" priority="39" stopIfTrue="1">
      <formula>"len($A:$A)=3"</formula>
    </cfRule>
  </conditionalFormatting>
  <conditionalFormatting sqref="A33:B36 B42 D41:E41 B40:C41">
    <cfRule type="expression" dxfId="1" priority="36" stopIfTrue="1">
      <formula>"len($A:$A)=3"</formula>
    </cfRule>
  </conditionalFormatting>
  <conditionalFormatting sqref="C33:E36">
    <cfRule type="expression" dxfId="1" priority="14" stopIfTrue="1">
      <formula>"len($A:$A)=3"</formula>
    </cfRule>
  </conditionalFormatting>
  <conditionalFormatting sqref="D33:E36">
    <cfRule type="expression" dxfId="1" priority="22" stopIfTrue="1">
      <formula>"len($A:$A)=3"</formula>
    </cfRule>
  </conditionalFormatting>
  <conditionalFormatting sqref="A34:B36">
    <cfRule type="expression" dxfId="1" priority="35" stopIfTrue="1">
      <formula>"len($A:$A)=3"</formula>
    </cfRule>
  </conditionalFormatting>
  <conditionalFormatting sqref="C34:C35 C36:E36">
    <cfRule type="expression" dxfId="1" priority="13" stopIfTrue="1">
      <formula>"len($A:$A)=3"</formula>
    </cfRule>
  </conditionalFormatting>
  <conditionalFormatting sqref="A37:B42">
    <cfRule type="expression" dxfId="1" priority="33" stopIfTrue="1">
      <formula>"len($A:$A)=3"</formula>
    </cfRule>
  </conditionalFormatting>
  <printOptions horizontalCentered="1"/>
  <pageMargins left="0.471527777777778" right="0.393055555555556" top="0.747916666666667" bottom="0.747916666666667" header="0.313888888888889" footer="0.313888888888889"/>
  <pageSetup paperSize="9" scale="75" orientation="portrait" useFirstPageNumber="1"/>
  <headerFooter alignWithMargins="0">
    <oddFooter>&amp;C&amp;16- &amp;P -</oddFooter>
  </headerFooter>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FF00"/>
  </sheetPr>
  <dimension ref="A1:I53"/>
  <sheetViews>
    <sheetView showZeros="0" view="pageBreakPreview" zoomScaleNormal="90" workbookViewId="0">
      <pane ySplit="4" topLeftCell="A20" activePane="bottomLeft" state="frozen"/>
      <selection/>
      <selection pane="bottomLeft" activeCell="D26" sqref="D26"/>
    </sheetView>
  </sheetViews>
  <sheetFormatPr defaultColWidth="9" defaultRowHeight="15.6"/>
  <cols>
    <col min="1" max="1" width="13.75" style="482" customWidth="1"/>
    <col min="2" max="2" width="43.6296296296296" style="482" customWidth="1"/>
    <col min="3" max="5" width="16.6296296296296" style="483" customWidth="1"/>
    <col min="6" max="7" width="15.5" style="483" customWidth="1"/>
    <col min="8" max="8" width="9.12962962962963" style="482" customWidth="1"/>
    <col min="9" max="9" width="9.5" style="482" customWidth="1"/>
    <col min="10" max="16384" width="9" style="482"/>
  </cols>
  <sheetData>
    <row r="1" ht="45" customHeight="1" spans="1:8">
      <c r="A1" s="186"/>
      <c r="B1" s="187" t="str">
        <f>YEAR(封面!$B$7)-1&amp;"年永仁县一般公共预算收支情况表"</f>
        <v>2020年永仁县一般公共预算收支情况表</v>
      </c>
      <c r="C1" s="187"/>
      <c r="D1" s="187"/>
      <c r="E1" s="187"/>
      <c r="F1" s="187"/>
      <c r="G1" s="187"/>
      <c r="H1" s="186"/>
    </row>
    <row r="2" ht="18.95" customHeight="1" spans="1:8">
      <c r="A2" s="274"/>
      <c r="B2" s="275" t="s">
        <v>117</v>
      </c>
      <c r="C2" s="484"/>
      <c r="D2" s="484"/>
      <c r="E2" s="485"/>
      <c r="F2" s="233"/>
      <c r="G2" s="238" t="s">
        <v>7</v>
      </c>
      <c r="H2" s="186"/>
    </row>
    <row r="3" s="480" customFormat="1" ht="36" customHeight="1" spans="1:8">
      <c r="A3" s="486" t="s">
        <v>8</v>
      </c>
      <c r="B3" s="240" t="s">
        <v>9</v>
      </c>
      <c r="C3" s="10" t="str">
        <f>YEAR(封面!$B$7)-2&amp;"年决算数"</f>
        <v>2019年决算数</v>
      </c>
      <c r="D3" s="10" t="str">
        <f>YEAR(封面!$B$7)-1&amp;"年"</f>
        <v>2020年</v>
      </c>
      <c r="E3" s="10"/>
      <c r="F3" s="240" t="s">
        <v>10</v>
      </c>
      <c r="G3" s="240"/>
      <c r="H3" s="487" t="s">
        <v>11</v>
      </c>
    </row>
    <row r="4" s="480" customFormat="1" ht="36" customHeight="1" spans="1:8">
      <c r="A4" s="486"/>
      <c r="B4" s="240"/>
      <c r="C4" s="10"/>
      <c r="D4" s="10" t="s">
        <v>12</v>
      </c>
      <c r="E4" s="10" t="s">
        <v>13</v>
      </c>
      <c r="F4" s="10" t="str">
        <f>"比"&amp;YEAR(封面!$B$7)-2&amp;"年决算数增长%"</f>
        <v>比2019年决算数增长%</v>
      </c>
      <c r="G4" s="10" t="str">
        <f>"完成"&amp;YEAR(封面!$B$7)-1&amp;"年预算数的%"</f>
        <v>完成2020年预算数的%</v>
      </c>
      <c r="H4" s="487"/>
    </row>
    <row r="5" ht="37.15" customHeight="1" spans="1:8">
      <c r="A5" s="278" t="s">
        <v>118</v>
      </c>
      <c r="B5" s="279" t="s">
        <v>119</v>
      </c>
      <c r="C5" s="474">
        <v>28602</v>
      </c>
      <c r="D5" s="474">
        <v>25534</v>
      </c>
      <c r="E5" s="280">
        <v>18358</v>
      </c>
      <c r="F5" s="163">
        <f>IF(C5&lt;&gt;0,E5/C5-1,"")</f>
        <v>-0.358156772253689</v>
      </c>
      <c r="G5" s="163">
        <f>IF(D5&lt;&gt;0,E5/D5,"")</f>
        <v>0.718962951358972</v>
      </c>
      <c r="H5" s="488" t="str">
        <f>IF(LEN(A5)=3,"是",IF(B5&lt;&gt;"",IF(SUM(C5:E5)&lt;&gt;0,"是","否"),"是"))</f>
        <v>是</v>
      </c>
    </row>
    <row r="6" ht="37.15" customHeight="1" spans="1:8">
      <c r="A6" s="278" t="s">
        <v>120</v>
      </c>
      <c r="B6" s="281" t="s">
        <v>121</v>
      </c>
      <c r="C6" s="474">
        <f>SUMIF('3'!$A$5:$A$1368,'2'!A6,'3'!$C$5:$C$1368)</f>
        <v>0</v>
      </c>
      <c r="D6" s="474"/>
      <c r="E6" s="280">
        <f>SUMIF('3'!$A$5:$A$1368,'2'!A6,'3'!$E$5:$E$1368)</f>
        <v>0</v>
      </c>
      <c r="F6" s="163" t="str">
        <f t="shared" ref="F6:F29" si="0">IF(C6&lt;&gt;0,E6/C6-1,"")</f>
        <v/>
      </c>
      <c r="G6" s="163" t="str">
        <f t="shared" ref="G6:G29" si="1">IF(D6&lt;&gt;0,E6/D6,"")</f>
        <v/>
      </c>
      <c r="H6" s="488" t="str">
        <f t="shared" ref="H6:H39" si="2">IF(LEN(A6)=3,"是",IF(B6&lt;&gt;"",IF(SUM(C6:E6)&lt;&gt;0,"是","否"),"是"))</f>
        <v>是</v>
      </c>
    </row>
    <row r="7" ht="37.15" customHeight="1" spans="1:8">
      <c r="A7" s="278" t="s">
        <v>122</v>
      </c>
      <c r="B7" s="281" t="s">
        <v>123</v>
      </c>
      <c r="C7" s="474">
        <v>26</v>
      </c>
      <c r="D7" s="474">
        <v>19</v>
      </c>
      <c r="E7" s="280">
        <v>94</v>
      </c>
      <c r="F7" s="163">
        <f t="shared" si="0"/>
        <v>2.61538461538462</v>
      </c>
      <c r="G7" s="163">
        <f t="shared" si="1"/>
        <v>4.94736842105263</v>
      </c>
      <c r="H7" s="488" t="str">
        <f t="shared" si="2"/>
        <v>是</v>
      </c>
    </row>
    <row r="8" ht="37.15" customHeight="1" spans="1:8">
      <c r="A8" s="278" t="s">
        <v>124</v>
      </c>
      <c r="B8" s="281" t="s">
        <v>125</v>
      </c>
      <c r="C8" s="474">
        <v>7300</v>
      </c>
      <c r="D8" s="474">
        <v>8419</v>
      </c>
      <c r="E8" s="280">
        <v>5863</v>
      </c>
      <c r="F8" s="163">
        <f t="shared" si="0"/>
        <v>-0.196849315068493</v>
      </c>
      <c r="G8" s="163">
        <f t="shared" si="1"/>
        <v>0.6964009977432</v>
      </c>
      <c r="H8" s="488" t="str">
        <f t="shared" si="2"/>
        <v>是</v>
      </c>
    </row>
    <row r="9" ht="37.15" customHeight="1" spans="1:8">
      <c r="A9" s="278" t="s">
        <v>126</v>
      </c>
      <c r="B9" s="281" t="s">
        <v>127</v>
      </c>
      <c r="C9" s="474">
        <v>19052</v>
      </c>
      <c r="D9" s="474">
        <v>20432</v>
      </c>
      <c r="E9" s="280">
        <v>19158</v>
      </c>
      <c r="F9" s="163">
        <f t="shared" si="0"/>
        <v>0.00556372034432084</v>
      </c>
      <c r="G9" s="163">
        <f t="shared" si="1"/>
        <v>0.937646828504307</v>
      </c>
      <c r="H9" s="488" t="str">
        <f t="shared" si="2"/>
        <v>是</v>
      </c>
    </row>
    <row r="10" ht="37.15" customHeight="1" spans="1:8">
      <c r="A10" s="278" t="s">
        <v>128</v>
      </c>
      <c r="B10" s="281" t="s">
        <v>129</v>
      </c>
      <c r="C10" s="474">
        <v>867</v>
      </c>
      <c r="D10" s="474">
        <v>864</v>
      </c>
      <c r="E10" s="280">
        <v>1065</v>
      </c>
      <c r="F10" s="163">
        <f t="shared" si="0"/>
        <v>0.228373702422145</v>
      </c>
      <c r="G10" s="163">
        <f t="shared" si="1"/>
        <v>1.23263888888889</v>
      </c>
      <c r="H10" s="488" t="str">
        <f t="shared" si="2"/>
        <v>是</v>
      </c>
    </row>
    <row r="11" ht="37.15" customHeight="1" spans="1:8">
      <c r="A11" s="278" t="s">
        <v>130</v>
      </c>
      <c r="B11" s="281" t="s">
        <v>131</v>
      </c>
      <c r="C11" s="474">
        <v>537</v>
      </c>
      <c r="D11" s="474">
        <v>957</v>
      </c>
      <c r="E11" s="280">
        <v>1810</v>
      </c>
      <c r="F11" s="163">
        <f t="shared" si="0"/>
        <v>2.37057728119181</v>
      </c>
      <c r="G11" s="163">
        <f t="shared" si="1"/>
        <v>1.89132706374086</v>
      </c>
      <c r="H11" s="488" t="str">
        <f t="shared" si="2"/>
        <v>是</v>
      </c>
    </row>
    <row r="12" ht="37.15" customHeight="1" spans="1:8">
      <c r="A12" s="278" t="s">
        <v>132</v>
      </c>
      <c r="B12" s="281" t="s">
        <v>133</v>
      </c>
      <c r="C12" s="474">
        <v>19850</v>
      </c>
      <c r="D12" s="474">
        <v>21673</v>
      </c>
      <c r="E12" s="280">
        <v>21965</v>
      </c>
      <c r="F12" s="163">
        <f t="shared" si="0"/>
        <v>0.106549118387909</v>
      </c>
      <c r="G12" s="163">
        <f t="shared" si="1"/>
        <v>1.01347298481982</v>
      </c>
      <c r="H12" s="488" t="str">
        <f t="shared" si="2"/>
        <v>是</v>
      </c>
    </row>
    <row r="13" ht="37.15" customHeight="1" spans="1:8">
      <c r="A13" s="278" t="s">
        <v>42</v>
      </c>
      <c r="B13" s="281" t="s">
        <v>134</v>
      </c>
      <c r="C13" s="474">
        <v>16449</v>
      </c>
      <c r="D13" s="474">
        <v>15198</v>
      </c>
      <c r="E13" s="280">
        <v>19341</v>
      </c>
      <c r="F13" s="163">
        <f t="shared" si="0"/>
        <v>0.175816159037024</v>
      </c>
      <c r="G13" s="163">
        <f t="shared" si="1"/>
        <v>1.27260165811291</v>
      </c>
      <c r="H13" s="488" t="str">
        <f t="shared" si="2"/>
        <v>是</v>
      </c>
    </row>
    <row r="14" ht="37.15" customHeight="1" spans="1:8">
      <c r="A14" s="278" t="s">
        <v>135</v>
      </c>
      <c r="B14" s="281" t="s">
        <v>136</v>
      </c>
      <c r="C14" s="474">
        <v>13541</v>
      </c>
      <c r="D14" s="474">
        <v>4781</v>
      </c>
      <c r="E14" s="280">
        <v>2559</v>
      </c>
      <c r="F14" s="163">
        <f t="shared" si="0"/>
        <v>-0.811018388597593</v>
      </c>
      <c r="G14" s="163">
        <f t="shared" si="1"/>
        <v>0.535243672871784</v>
      </c>
      <c r="H14" s="488" t="str">
        <f t="shared" si="2"/>
        <v>是</v>
      </c>
    </row>
    <row r="15" ht="37.15" customHeight="1" spans="1:8">
      <c r="A15" s="278" t="s">
        <v>137</v>
      </c>
      <c r="B15" s="281" t="s">
        <v>138</v>
      </c>
      <c r="C15" s="474">
        <v>9907</v>
      </c>
      <c r="D15" s="474">
        <v>6354</v>
      </c>
      <c r="E15" s="280">
        <v>6301</v>
      </c>
      <c r="F15" s="163">
        <f t="shared" si="0"/>
        <v>-0.363985061067932</v>
      </c>
      <c r="G15" s="163">
        <f t="shared" si="1"/>
        <v>0.991658797607806</v>
      </c>
      <c r="H15" s="488" t="str">
        <f t="shared" si="2"/>
        <v>是</v>
      </c>
    </row>
    <row r="16" ht="37.15" customHeight="1" spans="1:8">
      <c r="A16" s="278" t="s">
        <v>139</v>
      </c>
      <c r="B16" s="281" t="s">
        <v>140</v>
      </c>
      <c r="C16" s="474">
        <v>26341</v>
      </c>
      <c r="D16" s="474">
        <v>39616</v>
      </c>
      <c r="E16" s="280">
        <v>43030</v>
      </c>
      <c r="F16" s="163">
        <f t="shared" si="0"/>
        <v>0.633575035116358</v>
      </c>
      <c r="G16" s="163">
        <f t="shared" si="1"/>
        <v>1.08617730210016</v>
      </c>
      <c r="H16" s="488" t="str">
        <f t="shared" si="2"/>
        <v>是</v>
      </c>
    </row>
    <row r="17" ht="37.15" customHeight="1" spans="1:8">
      <c r="A17" s="278" t="s">
        <v>141</v>
      </c>
      <c r="B17" s="281" t="s">
        <v>142</v>
      </c>
      <c r="C17" s="474">
        <v>4924</v>
      </c>
      <c r="D17" s="474">
        <v>5775</v>
      </c>
      <c r="E17" s="280">
        <v>2857</v>
      </c>
      <c r="F17" s="163">
        <f t="shared" si="0"/>
        <v>-0.419780666125102</v>
      </c>
      <c r="G17" s="163">
        <f t="shared" si="1"/>
        <v>0.494718614718615</v>
      </c>
      <c r="H17" s="488" t="str">
        <f t="shared" si="2"/>
        <v>是</v>
      </c>
    </row>
    <row r="18" ht="37.15" customHeight="1" spans="1:8">
      <c r="A18" s="278" t="s">
        <v>143</v>
      </c>
      <c r="B18" s="281" t="s">
        <v>144</v>
      </c>
      <c r="C18" s="474">
        <v>299</v>
      </c>
      <c r="D18" s="474">
        <v>351</v>
      </c>
      <c r="E18" s="280">
        <v>3218</v>
      </c>
      <c r="F18" s="163">
        <f t="shared" si="0"/>
        <v>9.76254180602007</v>
      </c>
      <c r="G18" s="163">
        <f t="shared" si="1"/>
        <v>9.16809116809117</v>
      </c>
      <c r="H18" s="488" t="str">
        <f t="shared" si="2"/>
        <v>是</v>
      </c>
    </row>
    <row r="19" ht="37.15" customHeight="1" spans="1:8">
      <c r="A19" s="278" t="s">
        <v>145</v>
      </c>
      <c r="B19" s="281" t="s">
        <v>146</v>
      </c>
      <c r="C19" s="474">
        <v>1171</v>
      </c>
      <c r="D19" s="474">
        <v>1322</v>
      </c>
      <c r="E19" s="280">
        <v>208</v>
      </c>
      <c r="F19" s="163">
        <f t="shared" si="0"/>
        <v>-0.822374039282664</v>
      </c>
      <c r="G19" s="163">
        <f t="shared" si="1"/>
        <v>0.157337367624811</v>
      </c>
      <c r="H19" s="488" t="str">
        <f t="shared" si="2"/>
        <v>是</v>
      </c>
    </row>
    <row r="20" ht="37.15" customHeight="1" spans="1:8">
      <c r="A20" s="278" t="s">
        <v>147</v>
      </c>
      <c r="B20" s="281" t="s">
        <v>148</v>
      </c>
      <c r="C20" s="474">
        <f>SUMIF('3'!$A$5:$A$1368,'2'!A20,'3'!$C$5:$C$1368)</f>
        <v>0</v>
      </c>
      <c r="D20" s="474">
        <v>0</v>
      </c>
      <c r="E20" s="280">
        <f>SUMIF('3'!$A$5:$A$1368,'2'!A20,'3'!$E$5:$E$1368)</f>
        <v>0</v>
      </c>
      <c r="F20" s="163" t="str">
        <f t="shared" si="0"/>
        <v/>
      </c>
      <c r="G20" s="163" t="str">
        <f t="shared" si="1"/>
        <v/>
      </c>
      <c r="H20" s="488" t="str">
        <f t="shared" si="2"/>
        <v>是</v>
      </c>
    </row>
    <row r="21" ht="37.15" customHeight="1" spans="1:8">
      <c r="A21" s="278" t="s">
        <v>149</v>
      </c>
      <c r="B21" s="281" t="s">
        <v>150</v>
      </c>
      <c r="C21" s="474">
        <f>SUMIF('3'!$A$5:$A$1368,'2'!A21,'3'!$C$5:$C$1368)</f>
        <v>0</v>
      </c>
      <c r="D21" s="474"/>
      <c r="E21" s="280">
        <f>SUMIF('3'!$A$5:$A$1368,'2'!A21,'3'!$E$5:$E$1368)</f>
        <v>0</v>
      </c>
      <c r="F21" s="163" t="str">
        <f t="shared" si="0"/>
        <v/>
      </c>
      <c r="G21" s="163" t="str">
        <f t="shared" si="1"/>
        <v/>
      </c>
      <c r="H21" s="488" t="str">
        <f t="shared" si="2"/>
        <v>是</v>
      </c>
    </row>
    <row r="22" ht="37.15" customHeight="1" spans="1:8">
      <c r="A22" s="278" t="s">
        <v>151</v>
      </c>
      <c r="B22" s="281" t="s">
        <v>152</v>
      </c>
      <c r="C22" s="474">
        <v>643</v>
      </c>
      <c r="D22" s="474">
        <v>1024</v>
      </c>
      <c r="E22" s="280">
        <v>5864</v>
      </c>
      <c r="F22" s="163">
        <f t="shared" si="0"/>
        <v>8.11975116640746</v>
      </c>
      <c r="G22" s="163">
        <f t="shared" si="1"/>
        <v>5.7265625</v>
      </c>
      <c r="H22" s="488" t="str">
        <f t="shared" si="2"/>
        <v>是</v>
      </c>
    </row>
    <row r="23" ht="37.15" customHeight="1" spans="1:8">
      <c r="A23" s="278" t="s">
        <v>153</v>
      </c>
      <c r="B23" s="281" t="s">
        <v>154</v>
      </c>
      <c r="C23" s="474">
        <v>4755</v>
      </c>
      <c r="D23" s="474">
        <v>4917</v>
      </c>
      <c r="E23" s="280">
        <v>5557</v>
      </c>
      <c r="F23" s="163">
        <f t="shared" si="0"/>
        <v>0.168664563617245</v>
      </c>
      <c r="G23" s="163">
        <f t="shared" si="1"/>
        <v>1.13016066707342</v>
      </c>
      <c r="H23" s="488" t="str">
        <f t="shared" si="2"/>
        <v>是</v>
      </c>
    </row>
    <row r="24" ht="37.15" customHeight="1" spans="1:8">
      <c r="A24" s="278" t="s">
        <v>155</v>
      </c>
      <c r="B24" s="281" t="s">
        <v>156</v>
      </c>
      <c r="C24" s="474">
        <f>SUMIF('3'!$A$5:$A$1368,'2'!A24,'3'!$C$5:$C$1368)</f>
        <v>74</v>
      </c>
      <c r="D24" s="474">
        <v>113</v>
      </c>
      <c r="E24" s="280">
        <v>99</v>
      </c>
      <c r="F24" s="163">
        <f t="shared" si="0"/>
        <v>0.337837837837838</v>
      </c>
      <c r="G24" s="163">
        <f t="shared" si="1"/>
        <v>0.876106194690266</v>
      </c>
      <c r="H24" s="488" t="str">
        <f t="shared" si="2"/>
        <v>是</v>
      </c>
    </row>
    <row r="25" ht="37.15" customHeight="1" spans="1:8">
      <c r="A25" s="278" t="s">
        <v>157</v>
      </c>
      <c r="B25" s="281" t="s">
        <v>158</v>
      </c>
      <c r="C25" s="474">
        <v>399</v>
      </c>
      <c r="D25" s="474">
        <v>1566</v>
      </c>
      <c r="E25" s="280">
        <v>2070</v>
      </c>
      <c r="F25" s="163">
        <f t="shared" si="0"/>
        <v>4.18796992481203</v>
      </c>
      <c r="G25" s="163">
        <f t="shared" si="1"/>
        <v>1.32183908045977</v>
      </c>
      <c r="H25" s="488" t="str">
        <f t="shared" si="2"/>
        <v>是</v>
      </c>
    </row>
    <row r="26" ht="37.15" customHeight="1" spans="1:8">
      <c r="A26" s="278" t="s">
        <v>159</v>
      </c>
      <c r="B26" s="281" t="s">
        <v>160</v>
      </c>
      <c r="C26" s="474">
        <f>SUMIF('3'!$A$5:$A$1368,'2'!A26,'3'!$C$5:$C$1368)</f>
        <v>0</v>
      </c>
      <c r="D26" s="474">
        <v>500</v>
      </c>
      <c r="E26" s="280">
        <f>SUMIF('3'!$A$5:$A$1368,'2'!A26,'3'!$E$5:$E$1368)</f>
        <v>0</v>
      </c>
      <c r="F26" s="163" t="str">
        <f t="shared" si="0"/>
        <v/>
      </c>
      <c r="G26" s="163">
        <f t="shared" si="1"/>
        <v>0</v>
      </c>
      <c r="H26" s="488" t="str">
        <f t="shared" si="2"/>
        <v>是</v>
      </c>
    </row>
    <row r="27" ht="37.15" customHeight="1" spans="1:8">
      <c r="A27" s="278" t="s">
        <v>161</v>
      </c>
      <c r="B27" s="281" t="s">
        <v>162</v>
      </c>
      <c r="C27" s="474">
        <v>1187</v>
      </c>
      <c r="D27" s="474">
        <v>1187</v>
      </c>
      <c r="E27" s="280">
        <v>1224</v>
      </c>
      <c r="F27" s="163">
        <f t="shared" si="0"/>
        <v>0.0311710193765795</v>
      </c>
      <c r="G27" s="163">
        <f t="shared" si="1"/>
        <v>1.03117101937658</v>
      </c>
      <c r="H27" s="488" t="str">
        <f t="shared" si="2"/>
        <v>是</v>
      </c>
    </row>
    <row r="28" customFormat="1" ht="37.15" customHeight="1" spans="1:8">
      <c r="A28" s="278" t="s">
        <v>163</v>
      </c>
      <c r="B28" s="281" t="s">
        <v>164</v>
      </c>
      <c r="C28" s="474">
        <v>14</v>
      </c>
      <c r="D28" s="474">
        <v>14</v>
      </c>
      <c r="E28" s="280">
        <v>7</v>
      </c>
      <c r="F28" s="163">
        <f t="shared" si="0"/>
        <v>-0.5</v>
      </c>
      <c r="G28" s="163">
        <f t="shared" si="1"/>
        <v>0.5</v>
      </c>
      <c r="H28" s="488" t="str">
        <f t="shared" si="2"/>
        <v>是</v>
      </c>
    </row>
    <row r="29" s="481" customFormat="1" ht="37.15" customHeight="1" spans="1:8">
      <c r="A29" s="278" t="s">
        <v>165</v>
      </c>
      <c r="B29" s="281" t="s">
        <v>166</v>
      </c>
      <c r="C29" s="474">
        <f>SUMIF('3'!$A$5:$A$1368,'2'!A29,'3'!$C$5:$C$1368)</f>
        <v>0</v>
      </c>
      <c r="D29" s="474">
        <f>SUMIF('3'!$A$5:$A$1368,'2'!A29,'3'!$D$5:$D$1368)</f>
        <v>0</v>
      </c>
      <c r="E29" s="280">
        <f>SUMIF('3'!$A$5:$A$1368,'2'!A29,'3'!$E$5:$E$1368)</f>
        <v>0</v>
      </c>
      <c r="F29" s="163" t="str">
        <f t="shared" si="0"/>
        <v/>
      </c>
      <c r="G29" s="163" t="str">
        <f t="shared" si="1"/>
        <v/>
      </c>
      <c r="H29" s="488" t="str">
        <f t="shared" si="2"/>
        <v>是</v>
      </c>
    </row>
    <row r="30" s="481" customFormat="1" ht="37.15" customHeight="1" spans="1:8">
      <c r="A30" s="278"/>
      <c r="B30" s="281"/>
      <c r="C30" s="474"/>
      <c r="D30" s="474"/>
      <c r="E30" s="280"/>
      <c r="F30" s="163"/>
      <c r="G30" s="163"/>
      <c r="H30" s="488" t="str">
        <f t="shared" si="2"/>
        <v>是</v>
      </c>
    </row>
    <row r="31" ht="37.15" customHeight="1" spans="1:8">
      <c r="A31" s="282"/>
      <c r="B31" s="283" t="s">
        <v>167</v>
      </c>
      <c r="C31" s="489">
        <f>SUM(C5:C29)</f>
        <v>155938</v>
      </c>
      <c r="D31" s="489">
        <f>SUM(D5:D29)</f>
        <v>160616</v>
      </c>
      <c r="E31" s="284">
        <f>SUM(E5:E29)</f>
        <v>160648</v>
      </c>
      <c r="F31" s="158">
        <f>IF(C31&lt;&gt;0,E31/C31-1,"")</f>
        <v>0.0302043119701421</v>
      </c>
      <c r="G31" s="158">
        <f>IF(D31&lt;&gt;0,E31/D31,"")</f>
        <v>1.00019923295313</v>
      </c>
      <c r="H31" s="488" t="str">
        <f t="shared" si="2"/>
        <v>是</v>
      </c>
    </row>
    <row r="32" ht="37.15" customHeight="1" spans="1:8">
      <c r="A32" s="286">
        <v>230</v>
      </c>
      <c r="B32" s="287" t="s">
        <v>168</v>
      </c>
      <c r="C32" s="490">
        <f>SUM(C33:C36)</f>
        <v>4082</v>
      </c>
      <c r="D32" s="490">
        <f>SUM(D33:D36)</f>
        <v>3766</v>
      </c>
      <c r="E32" s="491">
        <f>SUM(E33:E36)</f>
        <v>3692</v>
      </c>
      <c r="F32" s="492"/>
      <c r="G32" s="492"/>
      <c r="H32" s="488" t="str">
        <f t="shared" si="2"/>
        <v>是</v>
      </c>
    </row>
    <row r="33" ht="37.15" customHeight="1" spans="1:8">
      <c r="A33" s="288">
        <v>23006</v>
      </c>
      <c r="B33" s="289" t="s">
        <v>169</v>
      </c>
      <c r="C33" s="493">
        <v>3625</v>
      </c>
      <c r="D33" s="493">
        <v>3766</v>
      </c>
      <c r="E33" s="280">
        <v>3555</v>
      </c>
      <c r="F33" s="494"/>
      <c r="G33" s="494"/>
      <c r="H33" s="488" t="str">
        <f t="shared" si="2"/>
        <v>是</v>
      </c>
    </row>
    <row r="34" ht="36" customHeight="1" spans="1:8">
      <c r="A34" s="278">
        <v>23008</v>
      </c>
      <c r="B34" s="289" t="s">
        <v>170</v>
      </c>
      <c r="C34" s="493"/>
      <c r="D34" s="493"/>
      <c r="E34" s="280"/>
      <c r="F34" s="494"/>
      <c r="G34" s="494"/>
      <c r="H34" s="488" t="str">
        <f t="shared" si="2"/>
        <v>否</v>
      </c>
    </row>
    <row r="35" ht="37.15" customHeight="1" spans="1:9">
      <c r="A35" s="291">
        <v>23015</v>
      </c>
      <c r="B35" s="292" t="s">
        <v>171</v>
      </c>
      <c r="C35" s="493">
        <v>457</v>
      </c>
      <c r="D35" s="493"/>
      <c r="E35" s="280">
        <v>137</v>
      </c>
      <c r="F35" s="494"/>
      <c r="G35" s="494"/>
      <c r="H35" s="488" t="str">
        <f t="shared" si="2"/>
        <v>是</v>
      </c>
      <c r="I35" s="500"/>
    </row>
    <row r="36" ht="37.15" customHeight="1" spans="1:8">
      <c r="A36" s="291">
        <v>23016</v>
      </c>
      <c r="B36" s="292" t="s">
        <v>172</v>
      </c>
      <c r="C36" s="493"/>
      <c r="D36" s="493"/>
      <c r="E36" s="280"/>
      <c r="F36" s="494"/>
      <c r="G36" s="494"/>
      <c r="H36" s="488" t="str">
        <f t="shared" si="2"/>
        <v>否</v>
      </c>
    </row>
    <row r="37" ht="37.15" customHeight="1" spans="1:8">
      <c r="A37" s="286">
        <v>231</v>
      </c>
      <c r="B37" s="495" t="s">
        <v>173</v>
      </c>
      <c r="C37" s="489">
        <v>1300</v>
      </c>
      <c r="D37" s="489">
        <v>8306</v>
      </c>
      <c r="E37" s="284">
        <v>8306</v>
      </c>
      <c r="F37" s="494"/>
      <c r="G37" s="494"/>
      <c r="H37" s="488" t="str">
        <f t="shared" si="2"/>
        <v>是</v>
      </c>
    </row>
    <row r="38" ht="37.15" customHeight="1" spans="1:8">
      <c r="A38" s="286">
        <v>23009</v>
      </c>
      <c r="B38" s="296" t="s">
        <v>174</v>
      </c>
      <c r="C38" s="490">
        <v>573</v>
      </c>
      <c r="D38" s="490"/>
      <c r="E38" s="284">
        <v>820</v>
      </c>
      <c r="F38" s="492"/>
      <c r="G38" s="492"/>
      <c r="H38" s="488" t="str">
        <f t="shared" si="2"/>
        <v>是</v>
      </c>
    </row>
    <row r="39" ht="37.15" customHeight="1" spans="1:8">
      <c r="A39" s="282"/>
      <c r="B39" s="297" t="s">
        <v>175</v>
      </c>
      <c r="C39" s="496">
        <f>SUM(C31:C32,C37:C38)</f>
        <v>161893</v>
      </c>
      <c r="D39" s="489">
        <f t="shared" ref="D39:E39" si="3">SUM(D31:D32,D37:D38)</f>
        <v>172688</v>
      </c>
      <c r="E39" s="284">
        <f t="shared" si="3"/>
        <v>173466</v>
      </c>
      <c r="F39" s="492"/>
      <c r="G39" s="492"/>
      <c r="H39" s="488" t="str">
        <f t="shared" si="2"/>
        <v>是</v>
      </c>
    </row>
    <row r="40" ht="30.75" customHeight="1" spans="2:7">
      <c r="B40" s="497"/>
      <c r="C40" s="498"/>
      <c r="D40" s="498"/>
      <c r="E40" s="498"/>
      <c r="F40" s="498"/>
      <c r="G40" s="498"/>
    </row>
    <row r="41" spans="3:5">
      <c r="C41" s="499"/>
      <c r="D41" s="499"/>
      <c r="E41" s="499"/>
    </row>
    <row r="43" spans="3:5">
      <c r="C43" s="499"/>
      <c r="D43" s="499"/>
      <c r="E43" s="499"/>
    </row>
    <row r="45" spans="3:5">
      <c r="C45" s="499"/>
      <c r="D45" s="499"/>
      <c r="E45" s="499"/>
    </row>
    <row r="46" spans="3:5">
      <c r="C46" s="499"/>
      <c r="D46" s="499"/>
      <c r="E46" s="499"/>
    </row>
    <row r="48" spans="3:5">
      <c r="C48" s="499"/>
      <c r="D48" s="499"/>
      <c r="E48" s="499"/>
    </row>
    <row r="49" spans="3:5">
      <c r="C49" s="499"/>
      <c r="D49" s="499"/>
      <c r="E49" s="499"/>
    </row>
    <row r="50" spans="3:5">
      <c r="C50" s="499"/>
      <c r="D50" s="499"/>
      <c r="E50" s="499"/>
    </row>
    <row r="51" spans="3:5">
      <c r="C51" s="499"/>
      <c r="D51" s="499"/>
      <c r="E51" s="499"/>
    </row>
    <row r="53" spans="3:5">
      <c r="C53" s="499"/>
      <c r="D53" s="499"/>
      <c r="E53" s="499"/>
    </row>
  </sheetData>
  <mergeCells count="8">
    <mergeCell ref="B1:G1"/>
    <mergeCell ref="D3:E3"/>
    <mergeCell ref="F3:G3"/>
    <mergeCell ref="B40:G40"/>
    <mergeCell ref="A3:A4"/>
    <mergeCell ref="B3:B4"/>
    <mergeCell ref="C3:C4"/>
    <mergeCell ref="H3:H4"/>
  </mergeCells>
  <conditionalFormatting sqref="E33">
    <cfRule type="cellIs" dxfId="0" priority="12" stopIfTrue="1" operator="lessThanOrEqual">
      <formula>-1</formula>
    </cfRule>
  </conditionalFormatting>
  <conditionalFormatting sqref="E38">
    <cfRule type="cellIs" dxfId="0" priority="1" stopIfTrue="1" operator="lessThanOrEqual">
      <formula>-1</formula>
    </cfRule>
  </conditionalFormatting>
  <conditionalFormatting sqref="B40">
    <cfRule type="expression" dxfId="1" priority="2" stopIfTrue="1">
      <formula>"len($A:$A)=3"</formula>
    </cfRule>
  </conditionalFormatting>
  <conditionalFormatting sqref="F32:F33">
    <cfRule type="cellIs" dxfId="0" priority="9" stopIfTrue="1" operator="lessThanOrEqual">
      <formula>-1</formula>
    </cfRule>
  </conditionalFormatting>
  <conditionalFormatting sqref="G32:G33">
    <cfRule type="cellIs" dxfId="0" priority="6" stopIfTrue="1" operator="lessThanOrEqual">
      <formula>-1</formula>
    </cfRule>
  </conditionalFormatting>
  <conditionalFormatting sqref="G2 E34:E36">
    <cfRule type="cellIs" dxfId="0" priority="42" stopIfTrue="1" operator="lessThanOrEqual">
      <formula>-1</formula>
    </cfRule>
  </conditionalFormatting>
  <conditionalFormatting sqref="F34:G39">
    <cfRule type="cellIs" dxfId="2" priority="10" stopIfTrue="1" operator="lessThan">
      <formula>0</formula>
    </cfRule>
    <cfRule type="cellIs" dxfId="0" priority="11" stopIfTrue="1" operator="greaterThan">
      <formula>5</formula>
    </cfRule>
  </conditionalFormatting>
  <conditionalFormatting sqref="A35:B36 A39:B39">
    <cfRule type="expression" dxfId="1" priority="19" stopIfTrue="1">
      <formula>"len($A:$A)=3"</formula>
    </cfRule>
  </conditionalFormatting>
  <dataValidations count="1">
    <dataValidation type="custom" allowBlank="1" showInputMessage="1" showErrorMessage="1" errorTitle="提示" error="对不起，此处只能输入数字。" sqref="D26 D5:D6 D7:D25">
      <formula1>OR(L24="",ISNUMBER(L24))</formula1>
    </dataValidation>
  </dataValidations>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FF00"/>
  </sheetPr>
  <dimension ref="A1:I1371"/>
  <sheetViews>
    <sheetView showZeros="0" view="pageBreakPreview" zoomScaleNormal="100" workbookViewId="0">
      <pane ySplit="4" topLeftCell="A1366" activePane="bottomLeft" state="frozen"/>
      <selection/>
      <selection pane="bottomLeft" activeCell="E1351" sqref="E1351"/>
    </sheetView>
  </sheetViews>
  <sheetFormatPr defaultColWidth="9" defaultRowHeight="14.4"/>
  <cols>
    <col min="1" max="1" width="15" style="442" customWidth="1"/>
    <col min="2" max="2" width="43.75" style="443" customWidth="1"/>
    <col min="3" max="3" width="16.75" style="444" hidden="1" customWidth="1"/>
    <col min="4" max="5" width="16.75" style="445" customWidth="1"/>
    <col min="6" max="7" width="15.5" style="444" customWidth="1"/>
    <col min="8" max="8" width="6.87962962962963" style="443" customWidth="1"/>
    <col min="9" max="9" width="9" style="443" customWidth="1"/>
    <col min="10" max="16384" width="9" style="443"/>
  </cols>
  <sheetData>
    <row r="1" ht="43.9" customHeight="1" spans="1:9">
      <c r="A1" s="446"/>
      <c r="B1" s="146" t="str">
        <f>YEAR(封面!$B$7)-1&amp;"年永仁县一般公共预算支出执行情况表"</f>
        <v>2020年永仁县一般公共预算支出执行情况表</v>
      </c>
      <c r="C1" s="146"/>
      <c r="D1" s="146"/>
      <c r="E1" s="146"/>
      <c r="F1" s="146"/>
      <c r="G1" s="146"/>
      <c r="H1" s="447"/>
      <c r="I1" s="409"/>
    </row>
    <row r="2" ht="19.15" customHeight="1" spans="1:9">
      <c r="A2" s="448"/>
      <c r="B2" s="449" t="s">
        <v>176</v>
      </c>
      <c r="C2" s="450"/>
      <c r="D2" s="450"/>
      <c r="E2" s="451"/>
      <c r="F2" s="452"/>
      <c r="G2" s="148" t="s">
        <v>7</v>
      </c>
      <c r="H2" s="453"/>
      <c r="I2" s="409"/>
    </row>
    <row r="3" ht="34.9" customHeight="1" spans="1:9">
      <c r="A3" s="454" t="s">
        <v>8</v>
      </c>
      <c r="B3" s="153" t="s">
        <v>9</v>
      </c>
      <c r="C3" s="153" t="str">
        <f>YEAR(封面!$B$7)-2&amp;"年决算数"</f>
        <v>2019年决算数</v>
      </c>
      <c r="D3" s="153" t="str">
        <f>YEAR(封面!$B$7)-1&amp;"年"</f>
        <v>2020年</v>
      </c>
      <c r="E3" s="153"/>
      <c r="F3" s="153" t="s">
        <v>10</v>
      </c>
      <c r="G3" s="153"/>
      <c r="H3" s="455"/>
      <c r="I3" s="409"/>
    </row>
    <row r="4" ht="34.8" spans="1:9">
      <c r="A4" s="456"/>
      <c r="B4" s="153"/>
      <c r="C4" s="153"/>
      <c r="D4" s="153" t="s">
        <v>12</v>
      </c>
      <c r="E4" s="153" t="s">
        <v>13</v>
      </c>
      <c r="F4" s="153" t="str">
        <f>"比"&amp;YEAR(封面!$B$7)-2&amp;"年决算数增长%"</f>
        <v>比2019年决算数增长%</v>
      </c>
      <c r="G4" s="153" t="str">
        <f>"完成"&amp;YEAR(封面!$B$7)-1&amp;"年预算数的%"</f>
        <v>完成2020年预算数的%</v>
      </c>
      <c r="H4" s="455" t="s">
        <v>11</v>
      </c>
      <c r="I4" s="465" t="s">
        <v>177</v>
      </c>
    </row>
    <row r="5" ht="34.9" customHeight="1" spans="1:9">
      <c r="A5" s="457">
        <v>201</v>
      </c>
      <c r="B5" s="458" t="s">
        <v>119</v>
      </c>
      <c r="C5" s="172">
        <f>SUM(C6,C18,C27,C38,C49,C60,C71,C83,C92,C105,C115,C124,C135,C149,C156,C164,C170,C177,C184,C191,C198,C205,C213,C219,C225,C232,C251)</f>
        <v>28602</v>
      </c>
      <c r="D5" s="172">
        <f>SUM(D6,D18,D27,D38,D49,D60,D71,D83,D92,D105,D115,D124,D135,D149,D156,D164,D170,D177,D184,D191,D198,D205,D213,D219,D225,D232,D251)</f>
        <v>25534</v>
      </c>
      <c r="E5" s="173">
        <f>SUM(E6,E18,E27,E38,E49,E60,E71,E83,E92,E105,E115,E124,E135,E149,E156,E164,E170,E177,E184,E191,E198,E205,E213,E219,E225,E232,E251)</f>
        <v>18358</v>
      </c>
      <c r="F5" s="459">
        <f t="shared" ref="F5:F68" si="0">IF(C5&lt;&gt;0,E5/C5-1,"")</f>
        <v>-0.358156772253689</v>
      </c>
      <c r="G5" s="459">
        <f t="shared" ref="G5:G68" si="1">IF(D5&lt;&gt;0,E5/D5,"")</f>
        <v>0.718962951358972</v>
      </c>
      <c r="H5" s="460" t="str">
        <f t="shared" ref="H5:H68" si="2">IF(LEN(A5)=3,"是",IF(B5&lt;&gt;"",IF(SUM(C5:E5)&lt;&gt;0,"是","否"),"是"))</f>
        <v>是</v>
      </c>
      <c r="I5" s="452" t="str">
        <f t="shared" ref="I5:I68" si="3">IF(LEN(A5)=3,"类",IF(LEN(A5)=5,"款","项"))</f>
        <v>类</v>
      </c>
    </row>
    <row r="6" ht="34.9" customHeight="1" spans="1:9">
      <c r="A6" s="461">
        <v>20101</v>
      </c>
      <c r="B6" s="462" t="s">
        <v>178</v>
      </c>
      <c r="C6" s="176">
        <f>SUM(C7:C17)</f>
        <v>700</v>
      </c>
      <c r="D6" s="176">
        <f>SUM(D7:D17)</f>
        <v>700</v>
      </c>
      <c r="E6" s="177">
        <f>SUM(E7:E17)</f>
        <v>725</v>
      </c>
      <c r="F6" s="463">
        <f t="shared" si="0"/>
        <v>0.0357142857142858</v>
      </c>
      <c r="G6" s="463">
        <f t="shared" si="1"/>
        <v>1.03571428571429</v>
      </c>
      <c r="H6" s="460" t="str">
        <f t="shared" si="2"/>
        <v>是</v>
      </c>
      <c r="I6" s="452" t="str">
        <f t="shared" si="3"/>
        <v>款</v>
      </c>
    </row>
    <row r="7" ht="34.9" customHeight="1" spans="1:9">
      <c r="A7" s="461">
        <v>2010101</v>
      </c>
      <c r="B7" s="462" t="s">
        <v>179</v>
      </c>
      <c r="C7" s="464">
        <v>618</v>
      </c>
      <c r="D7" s="165">
        <v>618</v>
      </c>
      <c r="E7" s="253">
        <v>625</v>
      </c>
      <c r="F7" s="463">
        <f t="shared" si="0"/>
        <v>0.0113268608414239</v>
      </c>
      <c r="G7" s="463">
        <f t="shared" si="1"/>
        <v>1.01132686084142</v>
      </c>
      <c r="H7" s="460" t="str">
        <f t="shared" si="2"/>
        <v>是</v>
      </c>
      <c r="I7" s="452" t="str">
        <f t="shared" si="3"/>
        <v>项</v>
      </c>
    </row>
    <row r="8" ht="34.9" customHeight="1" spans="1:9">
      <c r="A8" s="461">
        <v>2010102</v>
      </c>
      <c r="B8" s="462" t="s">
        <v>180</v>
      </c>
      <c r="C8" s="464">
        <v>25</v>
      </c>
      <c r="D8" s="165">
        <v>25</v>
      </c>
      <c r="E8" s="253">
        <v>10</v>
      </c>
      <c r="F8" s="463">
        <f t="shared" si="0"/>
        <v>-0.6</v>
      </c>
      <c r="G8" s="463">
        <f t="shared" si="1"/>
        <v>0.4</v>
      </c>
      <c r="H8" s="460" t="str">
        <f t="shared" si="2"/>
        <v>是</v>
      </c>
      <c r="I8" s="452" t="str">
        <f t="shared" si="3"/>
        <v>项</v>
      </c>
    </row>
    <row r="9" ht="34.9" customHeight="1" spans="1:9">
      <c r="A9" s="461">
        <v>2010103</v>
      </c>
      <c r="B9" s="462" t="s">
        <v>181</v>
      </c>
      <c r="C9" s="464">
        <v>0</v>
      </c>
      <c r="D9" s="165">
        <v>0</v>
      </c>
      <c r="E9" s="253">
        <v>0</v>
      </c>
      <c r="F9" s="463" t="str">
        <f t="shared" si="0"/>
        <v/>
      </c>
      <c r="G9" s="463" t="str">
        <f t="shared" si="1"/>
        <v/>
      </c>
      <c r="H9" s="460" t="str">
        <f t="shared" si="2"/>
        <v>否</v>
      </c>
      <c r="I9" s="452" t="str">
        <f t="shared" si="3"/>
        <v>项</v>
      </c>
    </row>
    <row r="10" ht="34.9" customHeight="1" spans="1:9">
      <c r="A10" s="461">
        <v>2010104</v>
      </c>
      <c r="B10" s="462" t="s">
        <v>182</v>
      </c>
      <c r="C10" s="464">
        <v>22</v>
      </c>
      <c r="D10" s="165">
        <v>22</v>
      </c>
      <c r="E10" s="253">
        <v>16</v>
      </c>
      <c r="F10" s="463">
        <f t="shared" si="0"/>
        <v>-0.272727272727273</v>
      </c>
      <c r="G10" s="463">
        <f t="shared" si="1"/>
        <v>0.727272727272727</v>
      </c>
      <c r="H10" s="460" t="str">
        <f t="shared" si="2"/>
        <v>是</v>
      </c>
      <c r="I10" s="452" t="str">
        <f t="shared" si="3"/>
        <v>项</v>
      </c>
    </row>
    <row r="11" ht="34.9" customHeight="1" spans="1:9">
      <c r="A11" s="461">
        <v>2010105</v>
      </c>
      <c r="B11" s="462" t="s">
        <v>183</v>
      </c>
      <c r="C11" s="464">
        <v>0</v>
      </c>
      <c r="D11" s="165">
        <v>0</v>
      </c>
      <c r="E11" s="253">
        <v>0</v>
      </c>
      <c r="F11" s="463" t="str">
        <f t="shared" si="0"/>
        <v/>
      </c>
      <c r="G11" s="463" t="str">
        <f t="shared" si="1"/>
        <v/>
      </c>
      <c r="H11" s="460" t="str">
        <f t="shared" si="2"/>
        <v>否</v>
      </c>
      <c r="I11" s="452" t="str">
        <f t="shared" si="3"/>
        <v>项</v>
      </c>
    </row>
    <row r="12" ht="34.9" customHeight="1" spans="1:9">
      <c r="A12" s="461">
        <v>2010106</v>
      </c>
      <c r="B12" s="462" t="s">
        <v>184</v>
      </c>
      <c r="C12" s="464">
        <v>0</v>
      </c>
      <c r="D12" s="165">
        <v>0</v>
      </c>
      <c r="E12" s="253">
        <v>0</v>
      </c>
      <c r="F12" s="463" t="str">
        <f t="shared" si="0"/>
        <v/>
      </c>
      <c r="G12" s="463" t="str">
        <f t="shared" si="1"/>
        <v/>
      </c>
      <c r="H12" s="460" t="str">
        <f t="shared" si="2"/>
        <v>否</v>
      </c>
      <c r="I12" s="452" t="str">
        <f t="shared" si="3"/>
        <v>项</v>
      </c>
    </row>
    <row r="13" ht="34.9" customHeight="1" spans="1:9">
      <c r="A13" s="461">
        <v>2010107</v>
      </c>
      <c r="B13" s="462" t="s">
        <v>185</v>
      </c>
      <c r="C13" s="464">
        <v>0</v>
      </c>
      <c r="D13" s="165">
        <v>0</v>
      </c>
      <c r="E13" s="253">
        <v>0</v>
      </c>
      <c r="F13" s="463" t="str">
        <f t="shared" si="0"/>
        <v/>
      </c>
      <c r="G13" s="463" t="str">
        <f t="shared" si="1"/>
        <v/>
      </c>
      <c r="H13" s="460" t="str">
        <f t="shared" si="2"/>
        <v>否</v>
      </c>
      <c r="I13" s="452" t="str">
        <f t="shared" si="3"/>
        <v>项</v>
      </c>
    </row>
    <row r="14" ht="34.9" customHeight="1" spans="1:9">
      <c r="A14" s="461">
        <v>2010108</v>
      </c>
      <c r="B14" s="462" t="s">
        <v>186</v>
      </c>
      <c r="C14" s="464">
        <v>35</v>
      </c>
      <c r="D14" s="165">
        <v>35</v>
      </c>
      <c r="E14" s="253">
        <v>69</v>
      </c>
      <c r="F14" s="463">
        <f t="shared" si="0"/>
        <v>0.971428571428572</v>
      </c>
      <c r="G14" s="463">
        <f t="shared" si="1"/>
        <v>1.97142857142857</v>
      </c>
      <c r="H14" s="460" t="str">
        <f t="shared" si="2"/>
        <v>是</v>
      </c>
      <c r="I14" s="452" t="str">
        <f t="shared" si="3"/>
        <v>项</v>
      </c>
    </row>
    <row r="15" ht="34.9" customHeight="1" spans="1:9">
      <c r="A15" s="461">
        <v>2010109</v>
      </c>
      <c r="B15" s="462" t="s">
        <v>187</v>
      </c>
      <c r="C15" s="464">
        <v>0</v>
      </c>
      <c r="D15" s="165">
        <v>0</v>
      </c>
      <c r="E15" s="253">
        <v>0</v>
      </c>
      <c r="F15" s="463" t="str">
        <f t="shared" si="0"/>
        <v/>
      </c>
      <c r="G15" s="463" t="str">
        <f t="shared" si="1"/>
        <v/>
      </c>
      <c r="H15" s="460" t="str">
        <f t="shared" si="2"/>
        <v>否</v>
      </c>
      <c r="I15" s="452" t="str">
        <f t="shared" si="3"/>
        <v>项</v>
      </c>
    </row>
    <row r="16" ht="34.9" customHeight="1" spans="1:9">
      <c r="A16" s="461">
        <v>2010150</v>
      </c>
      <c r="B16" s="462" t="s">
        <v>188</v>
      </c>
      <c r="C16" s="464">
        <v>0</v>
      </c>
      <c r="D16" s="165">
        <v>0</v>
      </c>
      <c r="E16" s="253">
        <v>0</v>
      </c>
      <c r="F16" s="463" t="str">
        <f t="shared" si="0"/>
        <v/>
      </c>
      <c r="G16" s="463" t="str">
        <f t="shared" si="1"/>
        <v/>
      </c>
      <c r="H16" s="460" t="str">
        <f t="shared" si="2"/>
        <v>否</v>
      </c>
      <c r="I16" s="452" t="str">
        <f t="shared" si="3"/>
        <v>项</v>
      </c>
    </row>
    <row r="17" ht="34.9" customHeight="1" spans="1:9">
      <c r="A17" s="461">
        <v>2010199</v>
      </c>
      <c r="B17" s="462" t="s">
        <v>189</v>
      </c>
      <c r="C17" s="464">
        <v>0</v>
      </c>
      <c r="D17" s="165">
        <v>0</v>
      </c>
      <c r="E17" s="253">
        <v>5</v>
      </c>
      <c r="F17" s="463" t="str">
        <f t="shared" si="0"/>
        <v/>
      </c>
      <c r="G17" s="463" t="str">
        <f t="shared" si="1"/>
        <v/>
      </c>
      <c r="H17" s="460" t="str">
        <f t="shared" si="2"/>
        <v>是</v>
      </c>
      <c r="I17" s="452" t="str">
        <f t="shared" si="3"/>
        <v>项</v>
      </c>
    </row>
    <row r="18" ht="34.9" customHeight="1" spans="1:9">
      <c r="A18" s="461">
        <v>20102</v>
      </c>
      <c r="B18" s="462" t="s">
        <v>190</v>
      </c>
      <c r="C18" s="176">
        <f>SUM(C19:C26)</f>
        <v>602</v>
      </c>
      <c r="D18" s="176">
        <f>SUM(D19:D26)</f>
        <v>602</v>
      </c>
      <c r="E18" s="177">
        <f>SUM(E19:E26)</f>
        <v>656</v>
      </c>
      <c r="F18" s="463">
        <f t="shared" si="0"/>
        <v>0.0897009966777409</v>
      </c>
      <c r="G18" s="463">
        <f t="shared" si="1"/>
        <v>1.08970099667774</v>
      </c>
      <c r="H18" s="460" t="str">
        <f t="shared" si="2"/>
        <v>是</v>
      </c>
      <c r="I18" s="452" t="str">
        <f t="shared" si="3"/>
        <v>款</v>
      </c>
    </row>
    <row r="19" ht="34.9" customHeight="1" spans="1:9">
      <c r="A19" s="461">
        <v>2010201</v>
      </c>
      <c r="B19" s="462" t="s">
        <v>179</v>
      </c>
      <c r="C19" s="464">
        <v>531</v>
      </c>
      <c r="D19" s="165">
        <v>531</v>
      </c>
      <c r="E19" s="253">
        <v>587</v>
      </c>
      <c r="F19" s="463">
        <f t="shared" si="0"/>
        <v>0.105461393596987</v>
      </c>
      <c r="G19" s="463">
        <f t="shared" si="1"/>
        <v>1.10546139359699</v>
      </c>
      <c r="H19" s="460" t="str">
        <f t="shared" si="2"/>
        <v>是</v>
      </c>
      <c r="I19" s="452" t="str">
        <f t="shared" si="3"/>
        <v>项</v>
      </c>
    </row>
    <row r="20" ht="34.9" customHeight="1" spans="1:9">
      <c r="A20" s="461">
        <v>2010202</v>
      </c>
      <c r="B20" s="462" t="s">
        <v>180</v>
      </c>
      <c r="C20" s="464">
        <v>43</v>
      </c>
      <c r="D20" s="165">
        <v>43</v>
      </c>
      <c r="E20" s="253">
        <v>48</v>
      </c>
      <c r="F20" s="463">
        <f t="shared" si="0"/>
        <v>0.116279069767442</v>
      </c>
      <c r="G20" s="463">
        <f t="shared" si="1"/>
        <v>1.11627906976744</v>
      </c>
      <c r="H20" s="460" t="str">
        <f t="shared" si="2"/>
        <v>是</v>
      </c>
      <c r="I20" s="452" t="str">
        <f t="shared" si="3"/>
        <v>项</v>
      </c>
    </row>
    <row r="21" ht="34.9" customHeight="1" spans="1:9">
      <c r="A21" s="461">
        <v>2010203</v>
      </c>
      <c r="B21" s="462" t="s">
        <v>181</v>
      </c>
      <c r="C21" s="464">
        <v>0</v>
      </c>
      <c r="D21" s="165">
        <v>0</v>
      </c>
      <c r="E21" s="253">
        <v>0</v>
      </c>
      <c r="F21" s="463" t="str">
        <f t="shared" si="0"/>
        <v/>
      </c>
      <c r="G21" s="463" t="str">
        <f t="shared" si="1"/>
        <v/>
      </c>
      <c r="H21" s="460" t="str">
        <f t="shared" si="2"/>
        <v>否</v>
      </c>
      <c r="I21" s="452" t="str">
        <f t="shared" si="3"/>
        <v>项</v>
      </c>
    </row>
    <row r="22" ht="34.9" customHeight="1" spans="1:9">
      <c r="A22" s="461">
        <v>2010204</v>
      </c>
      <c r="B22" s="462" t="s">
        <v>191</v>
      </c>
      <c r="C22" s="464">
        <v>23</v>
      </c>
      <c r="D22" s="165">
        <v>23</v>
      </c>
      <c r="E22" s="253">
        <v>18</v>
      </c>
      <c r="F22" s="463">
        <f t="shared" si="0"/>
        <v>-0.217391304347826</v>
      </c>
      <c r="G22" s="463">
        <f t="shared" si="1"/>
        <v>0.782608695652174</v>
      </c>
      <c r="H22" s="460" t="str">
        <f t="shared" si="2"/>
        <v>是</v>
      </c>
      <c r="I22" s="452" t="str">
        <f t="shared" si="3"/>
        <v>项</v>
      </c>
    </row>
    <row r="23" ht="34.9" customHeight="1" spans="1:9">
      <c r="A23" s="461">
        <v>2010205</v>
      </c>
      <c r="B23" s="462" t="s">
        <v>192</v>
      </c>
      <c r="C23" s="464">
        <v>5</v>
      </c>
      <c r="D23" s="165">
        <v>5</v>
      </c>
      <c r="E23" s="253">
        <v>3</v>
      </c>
      <c r="F23" s="463">
        <f t="shared" si="0"/>
        <v>-0.4</v>
      </c>
      <c r="G23" s="463">
        <f t="shared" si="1"/>
        <v>0.6</v>
      </c>
      <c r="H23" s="460" t="str">
        <f t="shared" si="2"/>
        <v>是</v>
      </c>
      <c r="I23" s="452" t="str">
        <f t="shared" si="3"/>
        <v>项</v>
      </c>
    </row>
    <row r="24" ht="34.9" customHeight="1" spans="1:9">
      <c r="A24" s="461">
        <v>2010206</v>
      </c>
      <c r="B24" s="462" t="s">
        <v>193</v>
      </c>
      <c r="C24" s="464">
        <v>0</v>
      </c>
      <c r="D24" s="165">
        <v>0</v>
      </c>
      <c r="E24" s="253">
        <v>0</v>
      </c>
      <c r="F24" s="463" t="str">
        <f t="shared" si="0"/>
        <v/>
      </c>
      <c r="G24" s="463" t="str">
        <f t="shared" si="1"/>
        <v/>
      </c>
      <c r="H24" s="460" t="str">
        <f t="shared" si="2"/>
        <v>否</v>
      </c>
      <c r="I24" s="452" t="str">
        <f t="shared" si="3"/>
        <v>项</v>
      </c>
    </row>
    <row r="25" ht="34.9" customHeight="1" spans="1:9">
      <c r="A25" s="461">
        <v>2010250</v>
      </c>
      <c r="B25" s="462" t="s">
        <v>188</v>
      </c>
      <c r="C25" s="464">
        <v>0</v>
      </c>
      <c r="D25" s="165">
        <v>0</v>
      </c>
      <c r="E25" s="253">
        <v>0</v>
      </c>
      <c r="F25" s="463" t="str">
        <f t="shared" si="0"/>
        <v/>
      </c>
      <c r="G25" s="463" t="str">
        <f t="shared" si="1"/>
        <v/>
      </c>
      <c r="H25" s="460" t="str">
        <f t="shared" si="2"/>
        <v>否</v>
      </c>
      <c r="I25" s="452" t="str">
        <f t="shared" si="3"/>
        <v>项</v>
      </c>
    </row>
    <row r="26" ht="34.9" customHeight="1" spans="1:9">
      <c r="A26" s="461">
        <v>2010299</v>
      </c>
      <c r="B26" s="462" t="s">
        <v>194</v>
      </c>
      <c r="C26" s="464">
        <v>0</v>
      </c>
      <c r="D26" s="165">
        <v>0</v>
      </c>
      <c r="E26" s="253">
        <v>0</v>
      </c>
      <c r="F26" s="463" t="str">
        <f t="shared" si="0"/>
        <v/>
      </c>
      <c r="G26" s="463" t="str">
        <f t="shared" si="1"/>
        <v/>
      </c>
      <c r="H26" s="460" t="str">
        <f t="shared" si="2"/>
        <v>否</v>
      </c>
      <c r="I26" s="452" t="str">
        <f t="shared" si="3"/>
        <v>项</v>
      </c>
    </row>
    <row r="27" ht="34.9" customHeight="1" spans="1:9">
      <c r="A27" s="461">
        <v>20103</v>
      </c>
      <c r="B27" s="462" t="s">
        <v>195</v>
      </c>
      <c r="C27" s="176">
        <f>SUM(C28:C37)</f>
        <v>8867</v>
      </c>
      <c r="D27" s="176">
        <f>SUM(D28:D37)</f>
        <v>10636</v>
      </c>
      <c r="E27" s="177">
        <f>SUM(E28:E37)</f>
        <v>8065</v>
      </c>
      <c r="F27" s="463">
        <f t="shared" si="0"/>
        <v>-0.0904477275290403</v>
      </c>
      <c r="G27" s="463">
        <f t="shared" si="1"/>
        <v>0.758273787138022</v>
      </c>
      <c r="H27" s="460" t="str">
        <f t="shared" si="2"/>
        <v>是</v>
      </c>
      <c r="I27" s="452" t="str">
        <f t="shared" si="3"/>
        <v>款</v>
      </c>
    </row>
    <row r="28" ht="34.9" customHeight="1" spans="1:9">
      <c r="A28" s="461">
        <v>2010301</v>
      </c>
      <c r="B28" s="462" t="s">
        <v>179</v>
      </c>
      <c r="C28" s="464">
        <v>7202</v>
      </c>
      <c r="D28" s="165">
        <v>6568</v>
      </c>
      <c r="E28" s="253">
        <v>5161</v>
      </c>
      <c r="F28" s="463">
        <f t="shared" si="0"/>
        <v>-0.283393501805054</v>
      </c>
      <c r="G28" s="463">
        <f t="shared" si="1"/>
        <v>0.785779537149817</v>
      </c>
      <c r="H28" s="460" t="str">
        <f t="shared" si="2"/>
        <v>是</v>
      </c>
      <c r="I28" s="452" t="str">
        <f t="shared" si="3"/>
        <v>项</v>
      </c>
    </row>
    <row r="29" ht="34.9" customHeight="1" spans="1:9">
      <c r="A29" s="461">
        <v>2010302</v>
      </c>
      <c r="B29" s="462" t="s">
        <v>180</v>
      </c>
      <c r="C29" s="464">
        <v>1388</v>
      </c>
      <c r="D29" s="165">
        <v>3791</v>
      </c>
      <c r="E29" s="253">
        <v>2277</v>
      </c>
      <c r="F29" s="463">
        <f t="shared" si="0"/>
        <v>0.640489913544669</v>
      </c>
      <c r="G29" s="463">
        <f t="shared" si="1"/>
        <v>0.600633078343445</v>
      </c>
      <c r="H29" s="460" t="str">
        <f t="shared" si="2"/>
        <v>是</v>
      </c>
      <c r="I29" s="452" t="str">
        <f t="shared" si="3"/>
        <v>项</v>
      </c>
    </row>
    <row r="30" ht="34.9" customHeight="1" spans="1:9">
      <c r="A30" s="461">
        <v>2010303</v>
      </c>
      <c r="B30" s="462" t="s">
        <v>181</v>
      </c>
      <c r="C30" s="464">
        <v>0</v>
      </c>
      <c r="D30" s="165">
        <v>0</v>
      </c>
      <c r="E30" s="253">
        <v>0</v>
      </c>
      <c r="F30" s="463" t="str">
        <f t="shared" si="0"/>
        <v/>
      </c>
      <c r="G30" s="463" t="str">
        <f t="shared" si="1"/>
        <v/>
      </c>
      <c r="H30" s="460" t="str">
        <f t="shared" si="2"/>
        <v>否</v>
      </c>
      <c r="I30" s="452" t="str">
        <f t="shared" si="3"/>
        <v>项</v>
      </c>
    </row>
    <row r="31" ht="34.9" customHeight="1" spans="1:9">
      <c r="A31" s="461">
        <v>2010304</v>
      </c>
      <c r="B31" s="462" t="s">
        <v>196</v>
      </c>
      <c r="C31" s="464">
        <v>0</v>
      </c>
      <c r="D31" s="165">
        <v>0</v>
      </c>
      <c r="E31" s="253">
        <v>0</v>
      </c>
      <c r="F31" s="463" t="str">
        <f t="shared" si="0"/>
        <v/>
      </c>
      <c r="G31" s="463" t="str">
        <f t="shared" si="1"/>
        <v/>
      </c>
      <c r="H31" s="460" t="str">
        <f t="shared" si="2"/>
        <v>否</v>
      </c>
      <c r="I31" s="452" t="str">
        <f t="shared" si="3"/>
        <v>项</v>
      </c>
    </row>
    <row r="32" ht="34.9" customHeight="1" spans="1:9">
      <c r="A32" s="461">
        <v>2010305</v>
      </c>
      <c r="B32" s="462" t="s">
        <v>197</v>
      </c>
      <c r="C32" s="464">
        <v>0</v>
      </c>
      <c r="D32" s="165">
        <v>0</v>
      </c>
      <c r="E32" s="253">
        <v>0</v>
      </c>
      <c r="F32" s="463" t="str">
        <f t="shared" si="0"/>
        <v/>
      </c>
      <c r="G32" s="463" t="str">
        <f t="shared" si="1"/>
        <v/>
      </c>
      <c r="H32" s="460" t="str">
        <f t="shared" si="2"/>
        <v>否</v>
      </c>
      <c r="I32" s="452" t="str">
        <f t="shared" si="3"/>
        <v>项</v>
      </c>
    </row>
    <row r="33" ht="34.9" customHeight="1" spans="1:9">
      <c r="A33" s="461">
        <v>2010306</v>
      </c>
      <c r="B33" s="462" t="s">
        <v>198</v>
      </c>
      <c r="C33" s="464">
        <v>0</v>
      </c>
      <c r="D33" s="165">
        <v>0</v>
      </c>
      <c r="E33" s="253">
        <v>0</v>
      </c>
      <c r="F33" s="463" t="str">
        <f t="shared" si="0"/>
        <v/>
      </c>
      <c r="G33" s="463" t="str">
        <f t="shared" si="1"/>
        <v/>
      </c>
      <c r="H33" s="460" t="str">
        <f t="shared" si="2"/>
        <v>否</v>
      </c>
      <c r="I33" s="452" t="str">
        <f t="shared" si="3"/>
        <v>项</v>
      </c>
    </row>
    <row r="34" ht="34.9" customHeight="1" spans="1:9">
      <c r="A34" s="461">
        <v>2010308</v>
      </c>
      <c r="B34" s="462" t="s">
        <v>199</v>
      </c>
      <c r="C34" s="464">
        <v>55</v>
      </c>
      <c r="D34" s="165">
        <v>55</v>
      </c>
      <c r="E34" s="253">
        <v>32</v>
      </c>
      <c r="F34" s="463">
        <f t="shared" si="0"/>
        <v>-0.418181818181818</v>
      </c>
      <c r="G34" s="463">
        <f t="shared" si="1"/>
        <v>0.581818181818182</v>
      </c>
      <c r="H34" s="460" t="str">
        <f t="shared" si="2"/>
        <v>是</v>
      </c>
      <c r="I34" s="452" t="str">
        <f t="shared" si="3"/>
        <v>项</v>
      </c>
    </row>
    <row r="35" ht="34.9" customHeight="1" spans="1:9">
      <c r="A35" s="461">
        <v>2010309</v>
      </c>
      <c r="B35" s="462" t="s">
        <v>200</v>
      </c>
      <c r="C35" s="464">
        <v>0</v>
      </c>
      <c r="D35" s="165">
        <v>0</v>
      </c>
      <c r="E35" s="253">
        <v>0</v>
      </c>
      <c r="F35" s="463" t="str">
        <f t="shared" si="0"/>
        <v/>
      </c>
      <c r="G35" s="463" t="str">
        <f t="shared" si="1"/>
        <v/>
      </c>
      <c r="H35" s="460" t="str">
        <f t="shared" si="2"/>
        <v>否</v>
      </c>
      <c r="I35" s="452" t="str">
        <f t="shared" si="3"/>
        <v>项</v>
      </c>
    </row>
    <row r="36" ht="34.9" customHeight="1" spans="1:9">
      <c r="A36" s="461">
        <v>2010350</v>
      </c>
      <c r="B36" s="462" t="s">
        <v>188</v>
      </c>
      <c r="C36" s="464">
        <v>210</v>
      </c>
      <c r="D36" s="165">
        <v>210</v>
      </c>
      <c r="E36" s="253">
        <v>593</v>
      </c>
      <c r="F36" s="463">
        <f t="shared" si="0"/>
        <v>1.82380952380952</v>
      </c>
      <c r="G36" s="463">
        <f t="shared" si="1"/>
        <v>2.82380952380952</v>
      </c>
      <c r="H36" s="460" t="str">
        <f t="shared" si="2"/>
        <v>是</v>
      </c>
      <c r="I36" s="452" t="str">
        <f t="shared" si="3"/>
        <v>项</v>
      </c>
    </row>
    <row r="37" ht="34.9" customHeight="1" spans="1:9">
      <c r="A37" s="461">
        <v>2010399</v>
      </c>
      <c r="B37" s="462" t="s">
        <v>201</v>
      </c>
      <c r="C37" s="464">
        <v>12</v>
      </c>
      <c r="D37" s="165">
        <v>12</v>
      </c>
      <c r="E37" s="253">
        <v>2</v>
      </c>
      <c r="F37" s="463">
        <f t="shared" si="0"/>
        <v>-0.833333333333333</v>
      </c>
      <c r="G37" s="463">
        <f t="shared" si="1"/>
        <v>0.166666666666667</v>
      </c>
      <c r="H37" s="460" t="str">
        <f t="shared" si="2"/>
        <v>是</v>
      </c>
      <c r="I37" s="452" t="str">
        <f t="shared" si="3"/>
        <v>项</v>
      </c>
    </row>
    <row r="38" ht="34.9" customHeight="1" spans="1:9">
      <c r="A38" s="461">
        <v>20104</v>
      </c>
      <c r="B38" s="462" t="s">
        <v>202</v>
      </c>
      <c r="C38" s="176">
        <f>SUM(C39:C48)</f>
        <v>532</v>
      </c>
      <c r="D38" s="176">
        <f>SUM(D39:D48)</f>
        <v>532</v>
      </c>
      <c r="E38" s="177">
        <f>SUM(E39:E48)</f>
        <v>864</v>
      </c>
      <c r="F38" s="463">
        <f t="shared" si="0"/>
        <v>0.62406015037594</v>
      </c>
      <c r="G38" s="463">
        <f t="shared" si="1"/>
        <v>1.62406015037594</v>
      </c>
      <c r="H38" s="460" t="str">
        <f t="shared" si="2"/>
        <v>是</v>
      </c>
      <c r="I38" s="452" t="str">
        <f t="shared" si="3"/>
        <v>款</v>
      </c>
    </row>
    <row r="39" ht="34.9" customHeight="1" spans="1:9">
      <c r="A39" s="461">
        <v>2010401</v>
      </c>
      <c r="B39" s="462" t="s">
        <v>179</v>
      </c>
      <c r="C39" s="464">
        <v>448</v>
      </c>
      <c r="D39" s="165">
        <v>448</v>
      </c>
      <c r="E39" s="253">
        <v>442</v>
      </c>
      <c r="F39" s="463">
        <f t="shared" si="0"/>
        <v>-0.0133928571428571</v>
      </c>
      <c r="G39" s="463">
        <f t="shared" si="1"/>
        <v>0.986607142857143</v>
      </c>
      <c r="H39" s="460" t="str">
        <f t="shared" si="2"/>
        <v>是</v>
      </c>
      <c r="I39" s="452" t="str">
        <f t="shared" si="3"/>
        <v>项</v>
      </c>
    </row>
    <row r="40" ht="34.9" customHeight="1" spans="1:9">
      <c r="A40" s="461">
        <v>2010402</v>
      </c>
      <c r="B40" s="462" t="s">
        <v>180</v>
      </c>
      <c r="C40" s="464">
        <v>73</v>
      </c>
      <c r="D40" s="165">
        <v>73</v>
      </c>
      <c r="E40" s="253">
        <v>422</v>
      </c>
      <c r="F40" s="463">
        <f t="shared" si="0"/>
        <v>4.78082191780822</v>
      </c>
      <c r="G40" s="463">
        <f t="shared" si="1"/>
        <v>5.78082191780822</v>
      </c>
      <c r="H40" s="460" t="str">
        <f t="shared" si="2"/>
        <v>是</v>
      </c>
      <c r="I40" s="452" t="str">
        <f t="shared" si="3"/>
        <v>项</v>
      </c>
    </row>
    <row r="41" ht="34.9" customHeight="1" spans="1:9">
      <c r="A41" s="461">
        <v>2010403</v>
      </c>
      <c r="B41" s="462" t="s">
        <v>181</v>
      </c>
      <c r="C41" s="464">
        <v>0</v>
      </c>
      <c r="D41" s="165">
        <v>0</v>
      </c>
      <c r="E41" s="253">
        <v>0</v>
      </c>
      <c r="F41" s="463" t="str">
        <f t="shared" si="0"/>
        <v/>
      </c>
      <c r="G41" s="463" t="str">
        <f t="shared" si="1"/>
        <v/>
      </c>
      <c r="H41" s="460" t="str">
        <f t="shared" si="2"/>
        <v>否</v>
      </c>
      <c r="I41" s="452" t="str">
        <f t="shared" si="3"/>
        <v>项</v>
      </c>
    </row>
    <row r="42" ht="34.9" customHeight="1" spans="1:9">
      <c r="A42" s="461">
        <v>2010404</v>
      </c>
      <c r="B42" s="462" t="s">
        <v>203</v>
      </c>
      <c r="C42" s="464">
        <v>0</v>
      </c>
      <c r="D42" s="165">
        <v>0</v>
      </c>
      <c r="E42" s="253">
        <v>0</v>
      </c>
      <c r="F42" s="463" t="str">
        <f t="shared" si="0"/>
        <v/>
      </c>
      <c r="G42" s="463" t="str">
        <f t="shared" si="1"/>
        <v/>
      </c>
      <c r="H42" s="460" t="str">
        <f t="shared" si="2"/>
        <v>否</v>
      </c>
      <c r="I42" s="452" t="str">
        <f t="shared" si="3"/>
        <v>项</v>
      </c>
    </row>
    <row r="43" ht="34.9" customHeight="1" spans="1:9">
      <c r="A43" s="461">
        <v>2010405</v>
      </c>
      <c r="B43" s="462" t="s">
        <v>204</v>
      </c>
      <c r="C43" s="464">
        <v>0</v>
      </c>
      <c r="D43" s="165">
        <v>0</v>
      </c>
      <c r="E43" s="253">
        <v>0</v>
      </c>
      <c r="F43" s="463" t="str">
        <f t="shared" si="0"/>
        <v/>
      </c>
      <c r="G43" s="463" t="str">
        <f t="shared" si="1"/>
        <v/>
      </c>
      <c r="H43" s="460" t="str">
        <f t="shared" si="2"/>
        <v>否</v>
      </c>
      <c r="I43" s="452" t="str">
        <f t="shared" si="3"/>
        <v>项</v>
      </c>
    </row>
    <row r="44" ht="34.9" customHeight="1" spans="1:9">
      <c r="A44" s="461">
        <v>2010406</v>
      </c>
      <c r="B44" s="462" t="s">
        <v>205</v>
      </c>
      <c r="C44" s="464">
        <v>0</v>
      </c>
      <c r="D44" s="165">
        <v>0</v>
      </c>
      <c r="E44" s="253">
        <v>0</v>
      </c>
      <c r="F44" s="463" t="str">
        <f t="shared" si="0"/>
        <v/>
      </c>
      <c r="G44" s="463" t="str">
        <f t="shared" si="1"/>
        <v/>
      </c>
      <c r="H44" s="460" t="str">
        <f t="shared" si="2"/>
        <v>否</v>
      </c>
      <c r="I44" s="452" t="str">
        <f t="shared" si="3"/>
        <v>项</v>
      </c>
    </row>
    <row r="45" ht="34.9" customHeight="1" spans="1:9">
      <c r="A45" s="461">
        <v>2010407</v>
      </c>
      <c r="B45" s="462" t="s">
        <v>206</v>
      </c>
      <c r="C45" s="464">
        <v>0</v>
      </c>
      <c r="D45" s="165">
        <v>0</v>
      </c>
      <c r="E45" s="253">
        <v>0</v>
      </c>
      <c r="F45" s="463" t="str">
        <f t="shared" si="0"/>
        <v/>
      </c>
      <c r="G45" s="463" t="str">
        <f t="shared" si="1"/>
        <v/>
      </c>
      <c r="H45" s="460" t="str">
        <f t="shared" si="2"/>
        <v>否</v>
      </c>
      <c r="I45" s="452" t="str">
        <f t="shared" si="3"/>
        <v>项</v>
      </c>
    </row>
    <row r="46" ht="34.9" customHeight="1" spans="1:9">
      <c r="A46" s="461">
        <v>2010408</v>
      </c>
      <c r="B46" s="462" t="s">
        <v>207</v>
      </c>
      <c r="C46" s="464">
        <v>0</v>
      </c>
      <c r="D46" s="165">
        <v>0</v>
      </c>
      <c r="E46" s="253">
        <v>0</v>
      </c>
      <c r="F46" s="463" t="str">
        <f t="shared" si="0"/>
        <v/>
      </c>
      <c r="G46" s="463" t="str">
        <f t="shared" si="1"/>
        <v/>
      </c>
      <c r="H46" s="460" t="str">
        <f t="shared" si="2"/>
        <v>否</v>
      </c>
      <c r="I46" s="452" t="str">
        <f t="shared" si="3"/>
        <v>项</v>
      </c>
    </row>
    <row r="47" ht="34.9" customHeight="1" spans="1:9">
      <c r="A47" s="461">
        <v>2010450</v>
      </c>
      <c r="B47" s="462" t="s">
        <v>188</v>
      </c>
      <c r="C47" s="464">
        <v>0</v>
      </c>
      <c r="D47" s="165">
        <v>0</v>
      </c>
      <c r="E47" s="253">
        <v>0</v>
      </c>
      <c r="F47" s="463" t="str">
        <f t="shared" si="0"/>
        <v/>
      </c>
      <c r="G47" s="463" t="str">
        <f t="shared" si="1"/>
        <v/>
      </c>
      <c r="H47" s="460" t="str">
        <f t="shared" si="2"/>
        <v>否</v>
      </c>
      <c r="I47" s="452" t="str">
        <f t="shared" si="3"/>
        <v>项</v>
      </c>
    </row>
    <row r="48" ht="34.9" customHeight="1" spans="1:9">
      <c r="A48" s="461">
        <v>2010499</v>
      </c>
      <c r="B48" s="462" t="s">
        <v>208</v>
      </c>
      <c r="C48" s="464">
        <v>11</v>
      </c>
      <c r="D48" s="165">
        <v>11</v>
      </c>
      <c r="E48" s="253">
        <v>0</v>
      </c>
      <c r="F48" s="463">
        <f t="shared" si="0"/>
        <v>-1</v>
      </c>
      <c r="G48" s="463">
        <f t="shared" si="1"/>
        <v>0</v>
      </c>
      <c r="H48" s="460" t="str">
        <f t="shared" si="2"/>
        <v>是</v>
      </c>
      <c r="I48" s="452" t="str">
        <f t="shared" si="3"/>
        <v>项</v>
      </c>
    </row>
    <row r="49" ht="34.9" customHeight="1" spans="1:9">
      <c r="A49" s="461">
        <v>20105</v>
      </c>
      <c r="B49" s="462" t="s">
        <v>209</v>
      </c>
      <c r="C49" s="176">
        <f>SUM(C50:C59)</f>
        <v>260</v>
      </c>
      <c r="D49" s="176">
        <f>SUM(D50:D59)</f>
        <v>260</v>
      </c>
      <c r="E49" s="177">
        <f>SUM(E50:E59)</f>
        <v>514</v>
      </c>
      <c r="F49" s="463">
        <f t="shared" si="0"/>
        <v>0.976923076923077</v>
      </c>
      <c r="G49" s="463">
        <f t="shared" si="1"/>
        <v>1.97692307692308</v>
      </c>
      <c r="H49" s="460" t="str">
        <f t="shared" si="2"/>
        <v>是</v>
      </c>
      <c r="I49" s="452" t="str">
        <f t="shared" si="3"/>
        <v>款</v>
      </c>
    </row>
    <row r="50" ht="34.9" customHeight="1" spans="1:9">
      <c r="A50" s="461">
        <v>2010501</v>
      </c>
      <c r="B50" s="462" t="s">
        <v>179</v>
      </c>
      <c r="C50" s="464">
        <v>136</v>
      </c>
      <c r="D50" s="165">
        <v>136</v>
      </c>
      <c r="E50" s="253">
        <v>137</v>
      </c>
      <c r="F50" s="463">
        <f t="shared" si="0"/>
        <v>0.00735294117647056</v>
      </c>
      <c r="G50" s="463">
        <f t="shared" si="1"/>
        <v>1.00735294117647</v>
      </c>
      <c r="H50" s="460" t="str">
        <f t="shared" si="2"/>
        <v>是</v>
      </c>
      <c r="I50" s="452" t="str">
        <f t="shared" si="3"/>
        <v>项</v>
      </c>
    </row>
    <row r="51" ht="34.9" customHeight="1" spans="1:9">
      <c r="A51" s="461">
        <v>2010502</v>
      </c>
      <c r="B51" s="462" t="s">
        <v>180</v>
      </c>
      <c r="C51" s="464">
        <v>61</v>
      </c>
      <c r="D51" s="165">
        <v>61</v>
      </c>
      <c r="E51" s="253">
        <v>53</v>
      </c>
      <c r="F51" s="463">
        <f t="shared" si="0"/>
        <v>-0.131147540983607</v>
      </c>
      <c r="G51" s="463">
        <f t="shared" si="1"/>
        <v>0.868852459016393</v>
      </c>
      <c r="H51" s="460" t="str">
        <f t="shared" si="2"/>
        <v>是</v>
      </c>
      <c r="I51" s="452" t="str">
        <f t="shared" si="3"/>
        <v>项</v>
      </c>
    </row>
    <row r="52" ht="34.9" customHeight="1" spans="1:9">
      <c r="A52" s="461">
        <v>2010503</v>
      </c>
      <c r="B52" s="462" t="s">
        <v>181</v>
      </c>
      <c r="C52" s="464">
        <v>0</v>
      </c>
      <c r="D52" s="165">
        <v>0</v>
      </c>
      <c r="E52" s="253">
        <v>0</v>
      </c>
      <c r="F52" s="463" t="str">
        <f t="shared" si="0"/>
        <v/>
      </c>
      <c r="G52" s="463" t="str">
        <f t="shared" si="1"/>
        <v/>
      </c>
      <c r="H52" s="460" t="str">
        <f t="shared" si="2"/>
        <v>否</v>
      </c>
      <c r="I52" s="452" t="str">
        <f t="shared" si="3"/>
        <v>项</v>
      </c>
    </row>
    <row r="53" ht="34.9" customHeight="1" spans="1:9">
      <c r="A53" s="461">
        <v>2010504</v>
      </c>
      <c r="B53" s="462" t="s">
        <v>210</v>
      </c>
      <c r="C53" s="464">
        <v>0</v>
      </c>
      <c r="D53" s="165">
        <v>0</v>
      </c>
      <c r="E53" s="253">
        <v>0</v>
      </c>
      <c r="F53" s="463" t="str">
        <f t="shared" si="0"/>
        <v/>
      </c>
      <c r="G53" s="463" t="str">
        <f t="shared" si="1"/>
        <v/>
      </c>
      <c r="H53" s="460" t="str">
        <f t="shared" si="2"/>
        <v>否</v>
      </c>
      <c r="I53" s="452" t="str">
        <f t="shared" si="3"/>
        <v>项</v>
      </c>
    </row>
    <row r="54" ht="34.9" customHeight="1" spans="1:9">
      <c r="A54" s="461">
        <v>2010505</v>
      </c>
      <c r="B54" s="462" t="s">
        <v>211</v>
      </c>
      <c r="C54" s="464">
        <v>0</v>
      </c>
      <c r="D54" s="165">
        <v>0</v>
      </c>
      <c r="E54" s="253">
        <v>0</v>
      </c>
      <c r="F54" s="463" t="str">
        <f t="shared" si="0"/>
        <v/>
      </c>
      <c r="G54" s="463" t="str">
        <f t="shared" si="1"/>
        <v/>
      </c>
      <c r="H54" s="460" t="str">
        <f t="shared" si="2"/>
        <v>否</v>
      </c>
      <c r="I54" s="452" t="str">
        <f t="shared" si="3"/>
        <v>项</v>
      </c>
    </row>
    <row r="55" ht="34.9" customHeight="1" spans="1:9">
      <c r="A55" s="461">
        <v>2010506</v>
      </c>
      <c r="B55" s="462" t="s">
        <v>212</v>
      </c>
      <c r="C55" s="464">
        <v>0</v>
      </c>
      <c r="D55" s="165">
        <v>0</v>
      </c>
      <c r="E55" s="253">
        <v>0</v>
      </c>
      <c r="F55" s="463" t="str">
        <f t="shared" si="0"/>
        <v/>
      </c>
      <c r="G55" s="463" t="str">
        <f t="shared" si="1"/>
        <v/>
      </c>
      <c r="H55" s="460" t="str">
        <f t="shared" si="2"/>
        <v>否</v>
      </c>
      <c r="I55" s="452" t="str">
        <f t="shared" si="3"/>
        <v>项</v>
      </c>
    </row>
    <row r="56" ht="34.9" customHeight="1" spans="1:9">
      <c r="A56" s="461">
        <v>2010507</v>
      </c>
      <c r="B56" s="462" t="s">
        <v>213</v>
      </c>
      <c r="C56" s="464">
        <v>0</v>
      </c>
      <c r="D56" s="165">
        <v>0</v>
      </c>
      <c r="E56" s="253">
        <v>260</v>
      </c>
      <c r="F56" s="463" t="str">
        <f t="shared" si="0"/>
        <v/>
      </c>
      <c r="G56" s="463" t="str">
        <f t="shared" si="1"/>
        <v/>
      </c>
      <c r="H56" s="460" t="str">
        <f t="shared" si="2"/>
        <v>是</v>
      </c>
      <c r="I56" s="452" t="str">
        <f t="shared" si="3"/>
        <v>项</v>
      </c>
    </row>
    <row r="57" ht="34.9" customHeight="1" spans="1:9">
      <c r="A57" s="461">
        <v>2010508</v>
      </c>
      <c r="B57" s="462" t="s">
        <v>214</v>
      </c>
      <c r="C57" s="464">
        <v>0</v>
      </c>
      <c r="D57" s="165">
        <v>0</v>
      </c>
      <c r="E57" s="253">
        <v>0</v>
      </c>
      <c r="F57" s="463" t="str">
        <f t="shared" si="0"/>
        <v/>
      </c>
      <c r="G57" s="463" t="str">
        <f t="shared" si="1"/>
        <v/>
      </c>
      <c r="H57" s="460" t="str">
        <f t="shared" si="2"/>
        <v>否</v>
      </c>
      <c r="I57" s="452" t="str">
        <f t="shared" si="3"/>
        <v>项</v>
      </c>
    </row>
    <row r="58" ht="34.9" customHeight="1" spans="1:9">
      <c r="A58" s="461">
        <v>2010550</v>
      </c>
      <c r="B58" s="462" t="s">
        <v>188</v>
      </c>
      <c r="C58" s="464">
        <v>63</v>
      </c>
      <c r="D58" s="165">
        <v>63</v>
      </c>
      <c r="E58" s="253">
        <v>64</v>
      </c>
      <c r="F58" s="463">
        <f t="shared" si="0"/>
        <v>0.0158730158730158</v>
      </c>
      <c r="G58" s="463">
        <f t="shared" si="1"/>
        <v>1.01587301587302</v>
      </c>
      <c r="H58" s="460" t="str">
        <f t="shared" si="2"/>
        <v>是</v>
      </c>
      <c r="I58" s="452" t="str">
        <f t="shared" si="3"/>
        <v>项</v>
      </c>
    </row>
    <row r="59" ht="34.9" customHeight="1" spans="1:9">
      <c r="A59" s="461">
        <v>2010599</v>
      </c>
      <c r="B59" s="462" t="s">
        <v>215</v>
      </c>
      <c r="C59" s="464">
        <v>0</v>
      </c>
      <c r="D59" s="165">
        <v>0</v>
      </c>
      <c r="E59" s="253">
        <v>0</v>
      </c>
      <c r="F59" s="463" t="str">
        <f t="shared" si="0"/>
        <v/>
      </c>
      <c r="G59" s="463" t="str">
        <f t="shared" si="1"/>
        <v/>
      </c>
      <c r="H59" s="460" t="str">
        <f t="shared" si="2"/>
        <v>否</v>
      </c>
      <c r="I59" s="452" t="str">
        <f t="shared" si="3"/>
        <v>项</v>
      </c>
    </row>
    <row r="60" ht="34.9" customHeight="1" spans="1:9">
      <c r="A60" s="461">
        <v>20106</v>
      </c>
      <c r="B60" s="462" t="s">
        <v>216</v>
      </c>
      <c r="C60" s="176">
        <f>SUM(C61:C70)</f>
        <v>1079</v>
      </c>
      <c r="D60" s="176">
        <f>SUM(D61:D70)</f>
        <v>1079</v>
      </c>
      <c r="E60" s="177">
        <f>SUM(E61:E70)</f>
        <v>1050</v>
      </c>
      <c r="F60" s="463">
        <f t="shared" si="0"/>
        <v>-0.0268767377201112</v>
      </c>
      <c r="G60" s="463">
        <f t="shared" si="1"/>
        <v>0.973123262279889</v>
      </c>
      <c r="H60" s="460" t="str">
        <f t="shared" si="2"/>
        <v>是</v>
      </c>
      <c r="I60" s="452" t="str">
        <f t="shared" si="3"/>
        <v>款</v>
      </c>
    </row>
    <row r="61" ht="34.9" customHeight="1" spans="1:9">
      <c r="A61" s="461">
        <v>2010601</v>
      </c>
      <c r="B61" s="462" t="s">
        <v>179</v>
      </c>
      <c r="C61" s="464">
        <v>825</v>
      </c>
      <c r="D61" s="165">
        <v>825</v>
      </c>
      <c r="E61" s="253">
        <v>805</v>
      </c>
      <c r="F61" s="463">
        <f t="shared" si="0"/>
        <v>-0.0242424242424243</v>
      </c>
      <c r="G61" s="463">
        <f t="shared" si="1"/>
        <v>0.975757575757576</v>
      </c>
      <c r="H61" s="460" t="str">
        <f t="shared" si="2"/>
        <v>是</v>
      </c>
      <c r="I61" s="452" t="str">
        <f t="shared" si="3"/>
        <v>项</v>
      </c>
    </row>
    <row r="62" ht="34.9" customHeight="1" spans="1:9">
      <c r="A62" s="461">
        <v>2010602</v>
      </c>
      <c r="B62" s="462" t="s">
        <v>180</v>
      </c>
      <c r="C62" s="464">
        <v>70</v>
      </c>
      <c r="D62" s="165">
        <v>70</v>
      </c>
      <c r="E62" s="253">
        <v>109</v>
      </c>
      <c r="F62" s="463">
        <f t="shared" si="0"/>
        <v>0.557142857142857</v>
      </c>
      <c r="G62" s="463">
        <f t="shared" si="1"/>
        <v>1.55714285714286</v>
      </c>
      <c r="H62" s="460" t="str">
        <f t="shared" si="2"/>
        <v>是</v>
      </c>
      <c r="I62" s="452" t="str">
        <f t="shared" si="3"/>
        <v>项</v>
      </c>
    </row>
    <row r="63" ht="34.9" customHeight="1" spans="1:9">
      <c r="A63" s="461">
        <v>2010603</v>
      </c>
      <c r="B63" s="462" t="s">
        <v>181</v>
      </c>
      <c r="C63" s="464">
        <v>0</v>
      </c>
      <c r="D63" s="165">
        <v>0</v>
      </c>
      <c r="E63" s="253">
        <v>0</v>
      </c>
      <c r="F63" s="463" t="str">
        <f t="shared" si="0"/>
        <v/>
      </c>
      <c r="G63" s="463" t="str">
        <f t="shared" si="1"/>
        <v/>
      </c>
      <c r="H63" s="460" t="str">
        <f t="shared" si="2"/>
        <v>否</v>
      </c>
      <c r="I63" s="452" t="str">
        <f t="shared" si="3"/>
        <v>项</v>
      </c>
    </row>
    <row r="64" ht="34.9" customHeight="1" spans="1:9">
      <c r="A64" s="461">
        <v>2010604</v>
      </c>
      <c r="B64" s="462" t="s">
        <v>217</v>
      </c>
      <c r="C64" s="464">
        <v>3</v>
      </c>
      <c r="D64" s="165">
        <v>3</v>
      </c>
      <c r="E64" s="253">
        <v>0</v>
      </c>
      <c r="F64" s="463">
        <f t="shared" si="0"/>
        <v>-1</v>
      </c>
      <c r="G64" s="463">
        <f t="shared" si="1"/>
        <v>0</v>
      </c>
      <c r="H64" s="460" t="str">
        <f t="shared" si="2"/>
        <v>是</v>
      </c>
      <c r="I64" s="452" t="str">
        <f t="shared" si="3"/>
        <v>项</v>
      </c>
    </row>
    <row r="65" ht="34.9" customHeight="1" spans="1:9">
      <c r="A65" s="461">
        <v>2010605</v>
      </c>
      <c r="B65" s="462" t="s">
        <v>218</v>
      </c>
      <c r="C65" s="464">
        <v>10</v>
      </c>
      <c r="D65" s="165">
        <v>10</v>
      </c>
      <c r="E65" s="253">
        <v>20</v>
      </c>
      <c r="F65" s="463">
        <f t="shared" si="0"/>
        <v>1</v>
      </c>
      <c r="G65" s="463">
        <f t="shared" si="1"/>
        <v>2</v>
      </c>
      <c r="H65" s="460" t="str">
        <f t="shared" si="2"/>
        <v>是</v>
      </c>
      <c r="I65" s="452" t="str">
        <f t="shared" si="3"/>
        <v>项</v>
      </c>
    </row>
    <row r="66" ht="34.9" customHeight="1" spans="1:9">
      <c r="A66" s="461">
        <v>2010606</v>
      </c>
      <c r="B66" s="462" t="s">
        <v>219</v>
      </c>
      <c r="C66" s="464">
        <v>0</v>
      </c>
      <c r="D66" s="165">
        <v>0</v>
      </c>
      <c r="E66" s="253">
        <v>0</v>
      </c>
      <c r="F66" s="463" t="str">
        <f t="shared" si="0"/>
        <v/>
      </c>
      <c r="G66" s="463" t="str">
        <f t="shared" si="1"/>
        <v/>
      </c>
      <c r="H66" s="460" t="str">
        <f t="shared" si="2"/>
        <v>否</v>
      </c>
      <c r="I66" s="452" t="str">
        <f t="shared" si="3"/>
        <v>项</v>
      </c>
    </row>
    <row r="67" ht="34.9" customHeight="1" spans="1:9">
      <c r="A67" s="461">
        <v>2010607</v>
      </c>
      <c r="B67" s="462" t="s">
        <v>220</v>
      </c>
      <c r="C67" s="464">
        <v>54</v>
      </c>
      <c r="D67" s="165">
        <v>54</v>
      </c>
      <c r="E67" s="253">
        <v>13</v>
      </c>
      <c r="F67" s="463">
        <f t="shared" si="0"/>
        <v>-0.759259259259259</v>
      </c>
      <c r="G67" s="463">
        <f t="shared" si="1"/>
        <v>0.240740740740741</v>
      </c>
      <c r="H67" s="460" t="str">
        <f t="shared" si="2"/>
        <v>是</v>
      </c>
      <c r="I67" s="452" t="str">
        <f t="shared" si="3"/>
        <v>项</v>
      </c>
    </row>
    <row r="68" ht="34.9" customHeight="1" spans="1:9">
      <c r="A68" s="461">
        <v>2010608</v>
      </c>
      <c r="B68" s="462" t="s">
        <v>221</v>
      </c>
      <c r="C68" s="464">
        <v>0</v>
      </c>
      <c r="D68" s="165">
        <v>0</v>
      </c>
      <c r="E68" s="253">
        <v>0</v>
      </c>
      <c r="F68" s="463" t="str">
        <f t="shared" si="0"/>
        <v/>
      </c>
      <c r="G68" s="463" t="str">
        <f t="shared" si="1"/>
        <v/>
      </c>
      <c r="H68" s="460" t="str">
        <f t="shared" si="2"/>
        <v>否</v>
      </c>
      <c r="I68" s="452" t="str">
        <f t="shared" si="3"/>
        <v>项</v>
      </c>
    </row>
    <row r="69" ht="34.9" customHeight="1" spans="1:9">
      <c r="A69" s="461">
        <v>2010650</v>
      </c>
      <c r="B69" s="462" t="s">
        <v>188</v>
      </c>
      <c r="C69" s="464">
        <v>102</v>
      </c>
      <c r="D69" s="165">
        <v>102</v>
      </c>
      <c r="E69" s="253">
        <v>103</v>
      </c>
      <c r="F69" s="463">
        <f t="shared" ref="F69:F132" si="4">IF(C69&lt;&gt;0,E69/C69-1,"")</f>
        <v>0.00980392156862742</v>
      </c>
      <c r="G69" s="463">
        <f t="shared" ref="G69:G132" si="5">IF(D69&lt;&gt;0,E69/D69,"")</f>
        <v>1.00980392156863</v>
      </c>
      <c r="H69" s="460" t="str">
        <f t="shared" ref="H69:H132" si="6">IF(LEN(A69)=3,"是",IF(B69&lt;&gt;"",IF(SUM(C69:E69)&lt;&gt;0,"是","否"),"是"))</f>
        <v>是</v>
      </c>
      <c r="I69" s="452" t="str">
        <f t="shared" ref="I69:I132" si="7">IF(LEN(A69)=3,"类",IF(LEN(A69)=5,"款","项"))</f>
        <v>项</v>
      </c>
    </row>
    <row r="70" ht="34.9" customHeight="1" spans="1:9">
      <c r="A70" s="461">
        <v>2010699</v>
      </c>
      <c r="B70" s="462" t="s">
        <v>222</v>
      </c>
      <c r="C70" s="464">
        <v>15</v>
      </c>
      <c r="D70" s="165">
        <v>15</v>
      </c>
      <c r="E70" s="253">
        <v>0</v>
      </c>
      <c r="F70" s="463">
        <f t="shared" si="4"/>
        <v>-1</v>
      </c>
      <c r="G70" s="463">
        <f t="shared" si="5"/>
        <v>0</v>
      </c>
      <c r="H70" s="460" t="str">
        <f t="shared" si="6"/>
        <v>是</v>
      </c>
      <c r="I70" s="452" t="str">
        <f t="shared" si="7"/>
        <v>项</v>
      </c>
    </row>
    <row r="71" ht="34.9" customHeight="1" spans="1:9">
      <c r="A71" s="461">
        <v>20107</v>
      </c>
      <c r="B71" s="462" t="s">
        <v>223</v>
      </c>
      <c r="C71" s="176">
        <f>SUM(C72:C82)</f>
        <v>80</v>
      </c>
      <c r="D71" s="176">
        <f>SUM(D72:D82)</f>
        <v>80</v>
      </c>
      <c r="E71" s="177">
        <f>SUM(E72:E82)</f>
        <v>80</v>
      </c>
      <c r="F71" s="463">
        <f t="shared" si="4"/>
        <v>0</v>
      </c>
      <c r="G71" s="463">
        <f t="shared" si="5"/>
        <v>1</v>
      </c>
      <c r="H71" s="460" t="str">
        <f t="shared" si="6"/>
        <v>是</v>
      </c>
      <c r="I71" s="452" t="str">
        <f t="shared" si="7"/>
        <v>款</v>
      </c>
    </row>
    <row r="72" ht="34.9" customHeight="1" spans="1:9">
      <c r="A72" s="461">
        <v>2010701</v>
      </c>
      <c r="B72" s="462" t="s">
        <v>179</v>
      </c>
      <c r="C72" s="176"/>
      <c r="D72" s="176"/>
      <c r="E72" s="177"/>
      <c r="F72" s="463" t="str">
        <f t="shared" si="4"/>
        <v/>
      </c>
      <c r="G72" s="463" t="str">
        <f t="shared" si="5"/>
        <v/>
      </c>
      <c r="H72" s="460" t="str">
        <f t="shared" si="6"/>
        <v>否</v>
      </c>
      <c r="I72" s="452" t="str">
        <f t="shared" si="7"/>
        <v>项</v>
      </c>
    </row>
    <row r="73" ht="34.9" customHeight="1" spans="1:9">
      <c r="A73" s="461">
        <v>2010702</v>
      </c>
      <c r="B73" s="462" t="s">
        <v>180</v>
      </c>
      <c r="C73" s="176"/>
      <c r="D73" s="176"/>
      <c r="E73" s="177">
        <v>80</v>
      </c>
      <c r="F73" s="463" t="str">
        <f t="shared" si="4"/>
        <v/>
      </c>
      <c r="G73" s="463" t="str">
        <f t="shared" si="5"/>
        <v/>
      </c>
      <c r="H73" s="460" t="str">
        <f t="shared" si="6"/>
        <v>是</v>
      </c>
      <c r="I73" s="452" t="str">
        <f t="shared" si="7"/>
        <v>项</v>
      </c>
    </row>
    <row r="74" ht="34.9" customHeight="1" spans="1:9">
      <c r="A74" s="461">
        <v>2010703</v>
      </c>
      <c r="B74" s="462" t="s">
        <v>181</v>
      </c>
      <c r="C74" s="176"/>
      <c r="D74" s="176"/>
      <c r="E74" s="177"/>
      <c r="F74" s="463" t="str">
        <f t="shared" si="4"/>
        <v/>
      </c>
      <c r="G74" s="463" t="str">
        <f t="shared" si="5"/>
        <v/>
      </c>
      <c r="H74" s="460" t="str">
        <f t="shared" si="6"/>
        <v>否</v>
      </c>
      <c r="I74" s="452" t="str">
        <f t="shared" si="7"/>
        <v>项</v>
      </c>
    </row>
    <row r="75" ht="34.9" customHeight="1" spans="1:9">
      <c r="A75" s="461">
        <v>2010704</v>
      </c>
      <c r="B75" s="462" t="s">
        <v>224</v>
      </c>
      <c r="C75" s="176"/>
      <c r="D75" s="176"/>
      <c r="E75" s="177"/>
      <c r="F75" s="463" t="str">
        <f t="shared" si="4"/>
        <v/>
      </c>
      <c r="G75" s="463" t="str">
        <f t="shared" si="5"/>
        <v/>
      </c>
      <c r="H75" s="460" t="str">
        <f t="shared" si="6"/>
        <v>否</v>
      </c>
      <c r="I75" s="452" t="str">
        <f t="shared" si="7"/>
        <v>项</v>
      </c>
    </row>
    <row r="76" ht="34.9" customHeight="1" spans="1:9">
      <c r="A76" s="461">
        <v>2010705</v>
      </c>
      <c r="B76" s="462" t="s">
        <v>225</v>
      </c>
      <c r="C76" s="176"/>
      <c r="D76" s="176"/>
      <c r="E76" s="177"/>
      <c r="F76" s="463" t="str">
        <f t="shared" si="4"/>
        <v/>
      </c>
      <c r="G76" s="463" t="str">
        <f t="shared" si="5"/>
        <v/>
      </c>
      <c r="H76" s="460" t="str">
        <f t="shared" si="6"/>
        <v>否</v>
      </c>
      <c r="I76" s="452" t="str">
        <f t="shared" si="7"/>
        <v>项</v>
      </c>
    </row>
    <row r="77" ht="34.9" customHeight="1" spans="1:9">
      <c r="A77" s="461">
        <v>2010706</v>
      </c>
      <c r="B77" s="462" t="s">
        <v>226</v>
      </c>
      <c r="C77" s="176"/>
      <c r="D77" s="176"/>
      <c r="E77" s="177"/>
      <c r="F77" s="463" t="str">
        <f t="shared" si="4"/>
        <v/>
      </c>
      <c r="G77" s="463" t="str">
        <f t="shared" si="5"/>
        <v/>
      </c>
      <c r="H77" s="460" t="str">
        <f t="shared" si="6"/>
        <v>否</v>
      </c>
      <c r="I77" s="452" t="str">
        <f t="shared" si="7"/>
        <v>项</v>
      </c>
    </row>
    <row r="78" ht="34.9" customHeight="1" spans="1:9">
      <c r="A78" s="461">
        <v>2010707</v>
      </c>
      <c r="B78" s="462" t="s">
        <v>227</v>
      </c>
      <c r="C78" s="176"/>
      <c r="D78" s="176"/>
      <c r="E78" s="177"/>
      <c r="F78" s="463" t="str">
        <f t="shared" si="4"/>
        <v/>
      </c>
      <c r="G78" s="463" t="str">
        <f t="shared" si="5"/>
        <v/>
      </c>
      <c r="H78" s="460" t="str">
        <f t="shared" si="6"/>
        <v>否</v>
      </c>
      <c r="I78" s="452" t="str">
        <f t="shared" si="7"/>
        <v>项</v>
      </c>
    </row>
    <row r="79" ht="34.9" customHeight="1" spans="1:9">
      <c r="A79" s="461">
        <v>2010708</v>
      </c>
      <c r="B79" s="462" t="s">
        <v>228</v>
      </c>
      <c r="C79" s="176"/>
      <c r="D79" s="176"/>
      <c r="E79" s="177"/>
      <c r="F79" s="463" t="str">
        <f t="shared" si="4"/>
        <v/>
      </c>
      <c r="G79" s="463" t="str">
        <f t="shared" si="5"/>
        <v/>
      </c>
      <c r="H79" s="460" t="str">
        <f t="shared" si="6"/>
        <v>否</v>
      </c>
      <c r="I79" s="452" t="str">
        <f t="shared" si="7"/>
        <v>项</v>
      </c>
    </row>
    <row r="80" ht="34.9" customHeight="1" spans="1:9">
      <c r="A80" s="461">
        <v>2010709</v>
      </c>
      <c r="B80" s="462" t="s">
        <v>220</v>
      </c>
      <c r="C80" s="176"/>
      <c r="D80" s="176"/>
      <c r="E80" s="177"/>
      <c r="F80" s="463" t="str">
        <f t="shared" si="4"/>
        <v/>
      </c>
      <c r="G80" s="463" t="str">
        <f t="shared" si="5"/>
        <v/>
      </c>
      <c r="H80" s="460" t="str">
        <f t="shared" si="6"/>
        <v>否</v>
      </c>
      <c r="I80" s="452" t="str">
        <f t="shared" si="7"/>
        <v>项</v>
      </c>
    </row>
    <row r="81" ht="34.9" customHeight="1" spans="1:9">
      <c r="A81" s="461">
        <v>2010750</v>
      </c>
      <c r="B81" s="462" t="s">
        <v>188</v>
      </c>
      <c r="C81" s="176"/>
      <c r="D81" s="176"/>
      <c r="E81" s="177"/>
      <c r="F81" s="463" t="str">
        <f t="shared" si="4"/>
        <v/>
      </c>
      <c r="G81" s="463" t="str">
        <f t="shared" si="5"/>
        <v/>
      </c>
      <c r="H81" s="460" t="str">
        <f t="shared" si="6"/>
        <v>否</v>
      </c>
      <c r="I81" s="452" t="str">
        <f t="shared" si="7"/>
        <v>项</v>
      </c>
    </row>
    <row r="82" ht="34.9" customHeight="1" spans="1:9">
      <c r="A82" s="461">
        <v>2010799</v>
      </c>
      <c r="B82" s="462" t="s">
        <v>229</v>
      </c>
      <c r="C82" s="464">
        <v>80</v>
      </c>
      <c r="D82" s="165">
        <f>C82*1</f>
        <v>80</v>
      </c>
      <c r="E82" s="177"/>
      <c r="F82" s="463">
        <f t="shared" si="4"/>
        <v>-1</v>
      </c>
      <c r="G82" s="463">
        <f t="shared" si="5"/>
        <v>0</v>
      </c>
      <c r="H82" s="460" t="str">
        <f t="shared" si="6"/>
        <v>是</v>
      </c>
      <c r="I82" s="452" t="str">
        <f t="shared" si="7"/>
        <v>项</v>
      </c>
    </row>
    <row r="83" ht="34.9" customHeight="1" spans="1:9">
      <c r="A83" s="461">
        <v>20108</v>
      </c>
      <c r="B83" s="462" t="s">
        <v>230</v>
      </c>
      <c r="C83" s="176">
        <f>SUM(C84:C91)</f>
        <v>0</v>
      </c>
      <c r="D83" s="176">
        <f>SUM(D84:D91)</f>
        <v>0</v>
      </c>
      <c r="E83" s="177">
        <f>SUM(E84:E91)</f>
        <v>100</v>
      </c>
      <c r="F83" s="463" t="str">
        <f t="shared" si="4"/>
        <v/>
      </c>
      <c r="G83" s="463" t="str">
        <f t="shared" si="5"/>
        <v/>
      </c>
      <c r="H83" s="460" t="str">
        <f t="shared" si="6"/>
        <v>是</v>
      </c>
      <c r="I83" s="452" t="str">
        <f t="shared" si="7"/>
        <v>款</v>
      </c>
    </row>
    <row r="84" ht="34.9" customHeight="1" spans="1:9">
      <c r="A84" s="461">
        <v>2010801</v>
      </c>
      <c r="B84" s="462" t="s">
        <v>179</v>
      </c>
      <c r="C84" s="176"/>
      <c r="D84" s="165">
        <v>0</v>
      </c>
      <c r="E84" s="253">
        <v>0</v>
      </c>
      <c r="F84" s="463" t="str">
        <f t="shared" si="4"/>
        <v/>
      </c>
      <c r="G84" s="463" t="str">
        <f t="shared" si="5"/>
        <v/>
      </c>
      <c r="H84" s="460" t="str">
        <f t="shared" si="6"/>
        <v>否</v>
      </c>
      <c r="I84" s="452" t="str">
        <f t="shared" si="7"/>
        <v>项</v>
      </c>
    </row>
    <row r="85" ht="34.9" customHeight="1" spans="1:9">
      <c r="A85" s="461">
        <v>2010802</v>
      </c>
      <c r="B85" s="462" t="s">
        <v>180</v>
      </c>
      <c r="C85" s="176"/>
      <c r="D85" s="165">
        <v>0</v>
      </c>
      <c r="E85" s="253">
        <v>0</v>
      </c>
      <c r="F85" s="463" t="str">
        <f t="shared" si="4"/>
        <v/>
      </c>
      <c r="G85" s="463" t="str">
        <f t="shared" si="5"/>
        <v/>
      </c>
      <c r="H85" s="460" t="str">
        <f t="shared" si="6"/>
        <v>否</v>
      </c>
      <c r="I85" s="452" t="str">
        <f t="shared" si="7"/>
        <v>项</v>
      </c>
    </row>
    <row r="86" ht="34.9" customHeight="1" spans="1:9">
      <c r="A86" s="461">
        <v>2010803</v>
      </c>
      <c r="B86" s="462" t="s">
        <v>181</v>
      </c>
      <c r="C86" s="176"/>
      <c r="D86" s="165">
        <v>0</v>
      </c>
      <c r="E86" s="253">
        <v>0</v>
      </c>
      <c r="F86" s="463" t="str">
        <f t="shared" si="4"/>
        <v/>
      </c>
      <c r="G86" s="463" t="str">
        <f t="shared" si="5"/>
        <v/>
      </c>
      <c r="H86" s="460" t="str">
        <f t="shared" si="6"/>
        <v>否</v>
      </c>
      <c r="I86" s="452" t="str">
        <f t="shared" si="7"/>
        <v>项</v>
      </c>
    </row>
    <row r="87" ht="34.9" customHeight="1" spans="1:9">
      <c r="A87" s="461">
        <v>2010804</v>
      </c>
      <c r="B87" s="462" t="s">
        <v>231</v>
      </c>
      <c r="C87" s="176"/>
      <c r="D87" s="165">
        <v>0</v>
      </c>
      <c r="E87" s="253">
        <v>100</v>
      </c>
      <c r="F87" s="463" t="str">
        <f t="shared" si="4"/>
        <v/>
      </c>
      <c r="G87" s="463" t="str">
        <f t="shared" si="5"/>
        <v/>
      </c>
      <c r="H87" s="460" t="str">
        <f t="shared" si="6"/>
        <v>是</v>
      </c>
      <c r="I87" s="452" t="str">
        <f t="shared" si="7"/>
        <v>项</v>
      </c>
    </row>
    <row r="88" ht="34.9" customHeight="1" spans="1:9">
      <c r="A88" s="461">
        <v>2010805</v>
      </c>
      <c r="B88" s="462" t="s">
        <v>232</v>
      </c>
      <c r="C88" s="176"/>
      <c r="D88" s="165">
        <v>0</v>
      </c>
      <c r="E88" s="253">
        <v>0</v>
      </c>
      <c r="F88" s="463" t="str">
        <f t="shared" si="4"/>
        <v/>
      </c>
      <c r="G88" s="463" t="str">
        <f t="shared" si="5"/>
        <v/>
      </c>
      <c r="H88" s="460" t="str">
        <f t="shared" si="6"/>
        <v>否</v>
      </c>
      <c r="I88" s="452" t="str">
        <f t="shared" si="7"/>
        <v>项</v>
      </c>
    </row>
    <row r="89" ht="34.9" customHeight="1" spans="1:9">
      <c r="A89" s="461">
        <v>2010806</v>
      </c>
      <c r="B89" s="462" t="s">
        <v>220</v>
      </c>
      <c r="C89" s="176"/>
      <c r="D89" s="165">
        <v>0</v>
      </c>
      <c r="E89" s="253">
        <v>0</v>
      </c>
      <c r="F89" s="463" t="str">
        <f t="shared" si="4"/>
        <v/>
      </c>
      <c r="G89" s="463" t="str">
        <f t="shared" si="5"/>
        <v/>
      </c>
      <c r="H89" s="460" t="str">
        <f t="shared" si="6"/>
        <v>否</v>
      </c>
      <c r="I89" s="452" t="str">
        <f t="shared" si="7"/>
        <v>项</v>
      </c>
    </row>
    <row r="90" ht="34.9" customHeight="1" spans="1:9">
      <c r="A90" s="461">
        <v>2010850</v>
      </c>
      <c r="B90" s="462" t="s">
        <v>188</v>
      </c>
      <c r="C90" s="176"/>
      <c r="D90" s="165">
        <v>0</v>
      </c>
      <c r="E90" s="253">
        <v>0</v>
      </c>
      <c r="F90" s="463" t="str">
        <f t="shared" si="4"/>
        <v/>
      </c>
      <c r="G90" s="463" t="str">
        <f t="shared" si="5"/>
        <v/>
      </c>
      <c r="H90" s="460" t="str">
        <f t="shared" si="6"/>
        <v>否</v>
      </c>
      <c r="I90" s="452" t="str">
        <f t="shared" si="7"/>
        <v>项</v>
      </c>
    </row>
    <row r="91" ht="34.9" customHeight="1" spans="1:9">
      <c r="A91" s="461">
        <v>2010899</v>
      </c>
      <c r="B91" s="462" t="s">
        <v>233</v>
      </c>
      <c r="C91" s="176"/>
      <c r="D91" s="165">
        <v>0</v>
      </c>
      <c r="E91" s="253">
        <v>0</v>
      </c>
      <c r="F91" s="463" t="str">
        <f t="shared" si="4"/>
        <v/>
      </c>
      <c r="G91" s="463" t="str">
        <f t="shared" si="5"/>
        <v/>
      </c>
      <c r="H91" s="460" t="str">
        <f t="shared" si="6"/>
        <v>否</v>
      </c>
      <c r="I91" s="452" t="str">
        <f t="shared" si="7"/>
        <v>项</v>
      </c>
    </row>
    <row r="92" ht="34.9" customHeight="1" spans="1:9">
      <c r="A92" s="461">
        <v>20109</v>
      </c>
      <c r="B92" s="462" t="s">
        <v>234</v>
      </c>
      <c r="C92" s="176">
        <f>SUM(C93:C104)</f>
        <v>0</v>
      </c>
      <c r="D92" s="176">
        <f>SUM(D93:D104)</f>
        <v>0</v>
      </c>
      <c r="E92" s="177">
        <f>SUM(E93:E104)</f>
        <v>0</v>
      </c>
      <c r="F92" s="463" t="str">
        <f t="shared" si="4"/>
        <v/>
      </c>
      <c r="G92" s="463" t="str">
        <f t="shared" si="5"/>
        <v/>
      </c>
      <c r="H92" s="460" t="str">
        <f t="shared" si="6"/>
        <v>否</v>
      </c>
      <c r="I92" s="452" t="str">
        <f t="shared" si="7"/>
        <v>款</v>
      </c>
    </row>
    <row r="93" ht="34.9" customHeight="1" spans="1:9">
      <c r="A93" s="461">
        <v>2010901</v>
      </c>
      <c r="B93" s="462" t="s">
        <v>179</v>
      </c>
      <c r="C93" s="176"/>
      <c r="D93" s="176"/>
      <c r="E93" s="177"/>
      <c r="F93" s="463" t="str">
        <f t="shared" si="4"/>
        <v/>
      </c>
      <c r="G93" s="463" t="str">
        <f t="shared" si="5"/>
        <v/>
      </c>
      <c r="H93" s="460" t="str">
        <f t="shared" si="6"/>
        <v>否</v>
      </c>
      <c r="I93" s="452" t="str">
        <f t="shared" si="7"/>
        <v>项</v>
      </c>
    </row>
    <row r="94" ht="34.9" customHeight="1" spans="1:9">
      <c r="A94" s="461">
        <v>2010902</v>
      </c>
      <c r="B94" s="462" t="s">
        <v>180</v>
      </c>
      <c r="C94" s="176"/>
      <c r="D94" s="176"/>
      <c r="E94" s="177"/>
      <c r="F94" s="463" t="str">
        <f t="shared" si="4"/>
        <v/>
      </c>
      <c r="G94" s="463" t="str">
        <f t="shared" si="5"/>
        <v/>
      </c>
      <c r="H94" s="460" t="str">
        <f t="shared" si="6"/>
        <v>否</v>
      </c>
      <c r="I94" s="452" t="str">
        <f t="shared" si="7"/>
        <v>项</v>
      </c>
    </row>
    <row r="95" ht="34.9" customHeight="1" spans="1:9">
      <c r="A95" s="461">
        <v>2010903</v>
      </c>
      <c r="B95" s="462" t="s">
        <v>181</v>
      </c>
      <c r="C95" s="176"/>
      <c r="D95" s="176"/>
      <c r="E95" s="177"/>
      <c r="F95" s="463" t="str">
        <f t="shared" si="4"/>
        <v/>
      </c>
      <c r="G95" s="463" t="str">
        <f t="shared" si="5"/>
        <v/>
      </c>
      <c r="H95" s="460" t="str">
        <f t="shared" si="6"/>
        <v>否</v>
      </c>
      <c r="I95" s="452" t="str">
        <f t="shared" si="7"/>
        <v>项</v>
      </c>
    </row>
    <row r="96" ht="34.9" customHeight="1" spans="1:9">
      <c r="A96" s="461">
        <v>2010905</v>
      </c>
      <c r="B96" s="462" t="s">
        <v>235</v>
      </c>
      <c r="C96" s="176"/>
      <c r="D96" s="176"/>
      <c r="E96" s="177"/>
      <c r="F96" s="463" t="str">
        <f t="shared" si="4"/>
        <v/>
      </c>
      <c r="G96" s="463" t="str">
        <f t="shared" si="5"/>
        <v/>
      </c>
      <c r="H96" s="460" t="str">
        <f t="shared" si="6"/>
        <v>否</v>
      </c>
      <c r="I96" s="452" t="str">
        <f t="shared" si="7"/>
        <v>项</v>
      </c>
    </row>
    <row r="97" s="305" customFormat="1" ht="34.9" customHeight="1" spans="1:9">
      <c r="A97" s="461">
        <v>2010907</v>
      </c>
      <c r="B97" s="462" t="s">
        <v>236</v>
      </c>
      <c r="C97" s="176"/>
      <c r="D97" s="176"/>
      <c r="E97" s="177"/>
      <c r="F97" s="463" t="str">
        <f t="shared" si="4"/>
        <v/>
      </c>
      <c r="G97" s="463" t="str">
        <f t="shared" si="5"/>
        <v/>
      </c>
      <c r="H97" s="460" t="str">
        <f t="shared" si="6"/>
        <v>否</v>
      </c>
      <c r="I97" s="452" t="str">
        <f t="shared" si="7"/>
        <v>项</v>
      </c>
    </row>
    <row r="98" s="305" customFormat="1" ht="34.9" customHeight="1" spans="1:9">
      <c r="A98" s="461">
        <v>2010908</v>
      </c>
      <c r="B98" s="462" t="s">
        <v>220</v>
      </c>
      <c r="C98" s="176"/>
      <c r="D98" s="176"/>
      <c r="E98" s="177"/>
      <c r="F98" s="463" t="str">
        <f t="shared" si="4"/>
        <v/>
      </c>
      <c r="G98" s="463" t="str">
        <f t="shared" si="5"/>
        <v/>
      </c>
      <c r="H98" s="460" t="str">
        <f t="shared" si="6"/>
        <v>否</v>
      </c>
      <c r="I98" s="452" t="str">
        <f t="shared" si="7"/>
        <v>项</v>
      </c>
    </row>
    <row r="99" ht="34.9" customHeight="1" spans="1:9">
      <c r="A99" s="461">
        <v>2010909</v>
      </c>
      <c r="B99" s="462" t="s">
        <v>237</v>
      </c>
      <c r="C99" s="176"/>
      <c r="D99" s="176"/>
      <c r="E99" s="177"/>
      <c r="F99" s="463" t="str">
        <f t="shared" si="4"/>
        <v/>
      </c>
      <c r="G99" s="463" t="str">
        <f t="shared" si="5"/>
        <v/>
      </c>
      <c r="H99" s="460" t="str">
        <f t="shared" si="6"/>
        <v>否</v>
      </c>
      <c r="I99" s="452" t="str">
        <f t="shared" si="7"/>
        <v>项</v>
      </c>
    </row>
    <row r="100" ht="34.9" customHeight="1" spans="1:9">
      <c r="A100" s="461">
        <v>2010910</v>
      </c>
      <c r="B100" s="462" t="s">
        <v>238</v>
      </c>
      <c r="C100" s="176"/>
      <c r="D100" s="176"/>
      <c r="E100" s="177"/>
      <c r="F100" s="463" t="str">
        <f t="shared" si="4"/>
        <v/>
      </c>
      <c r="G100" s="463" t="str">
        <f t="shared" si="5"/>
        <v/>
      </c>
      <c r="H100" s="460" t="str">
        <f t="shared" si="6"/>
        <v>否</v>
      </c>
      <c r="I100" s="452" t="str">
        <f t="shared" si="7"/>
        <v>项</v>
      </c>
    </row>
    <row r="101" ht="34.9" customHeight="1" spans="1:9">
      <c r="A101" s="461">
        <v>2010911</v>
      </c>
      <c r="B101" s="462" t="s">
        <v>239</v>
      </c>
      <c r="C101" s="176"/>
      <c r="D101" s="176"/>
      <c r="E101" s="177"/>
      <c r="F101" s="463" t="str">
        <f t="shared" si="4"/>
        <v/>
      </c>
      <c r="G101" s="463" t="str">
        <f t="shared" si="5"/>
        <v/>
      </c>
      <c r="H101" s="460" t="str">
        <f t="shared" si="6"/>
        <v>否</v>
      </c>
      <c r="I101" s="452" t="str">
        <f t="shared" si="7"/>
        <v>项</v>
      </c>
    </row>
    <row r="102" s="305" customFormat="1" ht="34.9" customHeight="1" spans="1:9">
      <c r="A102" s="461">
        <v>2010912</v>
      </c>
      <c r="B102" s="462" t="s">
        <v>240</v>
      </c>
      <c r="C102" s="176"/>
      <c r="D102" s="176"/>
      <c r="E102" s="177"/>
      <c r="F102" s="463" t="str">
        <f t="shared" si="4"/>
        <v/>
      </c>
      <c r="G102" s="463" t="str">
        <f t="shared" si="5"/>
        <v/>
      </c>
      <c r="H102" s="460" t="str">
        <f t="shared" si="6"/>
        <v>否</v>
      </c>
      <c r="I102" s="452" t="str">
        <f t="shared" si="7"/>
        <v>项</v>
      </c>
    </row>
    <row r="103" ht="34.9" customHeight="1" spans="1:9">
      <c r="A103" s="461">
        <v>2010950</v>
      </c>
      <c r="B103" s="462" t="s">
        <v>188</v>
      </c>
      <c r="C103" s="176"/>
      <c r="D103" s="176"/>
      <c r="E103" s="177"/>
      <c r="F103" s="463" t="str">
        <f t="shared" si="4"/>
        <v/>
      </c>
      <c r="G103" s="463" t="str">
        <f t="shared" si="5"/>
        <v/>
      </c>
      <c r="H103" s="460" t="str">
        <f t="shared" si="6"/>
        <v>否</v>
      </c>
      <c r="I103" s="452" t="str">
        <f t="shared" si="7"/>
        <v>项</v>
      </c>
    </row>
    <row r="104" ht="34.9" customHeight="1" spans="1:9">
      <c r="A104" s="461">
        <v>2010999</v>
      </c>
      <c r="B104" s="462" t="s">
        <v>241</v>
      </c>
      <c r="C104" s="176"/>
      <c r="D104" s="176"/>
      <c r="E104" s="177"/>
      <c r="F104" s="463" t="str">
        <f t="shared" si="4"/>
        <v/>
      </c>
      <c r="G104" s="463" t="str">
        <f t="shared" si="5"/>
        <v/>
      </c>
      <c r="H104" s="460" t="str">
        <f t="shared" si="6"/>
        <v>否</v>
      </c>
      <c r="I104" s="452" t="str">
        <f t="shared" si="7"/>
        <v>项</v>
      </c>
    </row>
    <row r="105" ht="34.9" customHeight="1" spans="1:9">
      <c r="A105" s="461">
        <v>20110</v>
      </c>
      <c r="B105" s="462" t="s">
        <v>242</v>
      </c>
      <c r="C105" s="176">
        <f>SUM(C106:C114)</f>
        <v>51</v>
      </c>
      <c r="D105" s="176">
        <f>SUM(D106:D114)</f>
        <v>51</v>
      </c>
      <c r="E105" s="177">
        <f>SUM(E106:E114)</f>
        <v>66</v>
      </c>
      <c r="F105" s="463">
        <f t="shared" si="4"/>
        <v>0.294117647058824</v>
      </c>
      <c r="G105" s="463">
        <f t="shared" si="5"/>
        <v>1.29411764705882</v>
      </c>
      <c r="H105" s="460" t="str">
        <f t="shared" si="6"/>
        <v>是</v>
      </c>
      <c r="I105" s="452" t="str">
        <f t="shared" si="7"/>
        <v>款</v>
      </c>
    </row>
    <row r="106" ht="34.9" customHeight="1" spans="1:9">
      <c r="A106" s="461">
        <v>2011001</v>
      </c>
      <c r="B106" s="462" t="s">
        <v>179</v>
      </c>
      <c r="C106" s="176"/>
      <c r="D106" s="165">
        <v>0</v>
      </c>
      <c r="E106" s="253">
        <v>0</v>
      </c>
      <c r="F106" s="463" t="str">
        <f t="shared" si="4"/>
        <v/>
      </c>
      <c r="G106" s="463" t="str">
        <f t="shared" si="5"/>
        <v/>
      </c>
      <c r="H106" s="460" t="str">
        <f t="shared" si="6"/>
        <v>否</v>
      </c>
      <c r="I106" s="452" t="str">
        <f t="shared" si="7"/>
        <v>项</v>
      </c>
    </row>
    <row r="107" ht="34.9" customHeight="1" spans="1:9">
      <c r="A107" s="461">
        <v>2011002</v>
      </c>
      <c r="B107" s="462" t="s">
        <v>180</v>
      </c>
      <c r="C107" s="176"/>
      <c r="D107" s="165">
        <v>0</v>
      </c>
      <c r="E107" s="253">
        <v>0</v>
      </c>
      <c r="F107" s="463" t="str">
        <f t="shared" si="4"/>
        <v/>
      </c>
      <c r="G107" s="463" t="str">
        <f t="shared" si="5"/>
        <v/>
      </c>
      <c r="H107" s="460" t="str">
        <f t="shared" si="6"/>
        <v>否</v>
      </c>
      <c r="I107" s="452" t="str">
        <f t="shared" si="7"/>
        <v>项</v>
      </c>
    </row>
    <row r="108" ht="34.9" customHeight="1" spans="1:9">
      <c r="A108" s="461">
        <v>2011003</v>
      </c>
      <c r="B108" s="462" t="s">
        <v>181</v>
      </c>
      <c r="C108" s="176"/>
      <c r="D108" s="165">
        <v>0</v>
      </c>
      <c r="E108" s="253">
        <v>0</v>
      </c>
      <c r="F108" s="463" t="str">
        <f t="shared" si="4"/>
        <v/>
      </c>
      <c r="G108" s="463" t="str">
        <f t="shared" si="5"/>
        <v/>
      </c>
      <c r="H108" s="460" t="str">
        <f t="shared" si="6"/>
        <v>否</v>
      </c>
      <c r="I108" s="452" t="str">
        <f t="shared" si="7"/>
        <v>项</v>
      </c>
    </row>
    <row r="109" s="305" customFormat="1" ht="34.9" customHeight="1" spans="1:9">
      <c r="A109" s="461">
        <v>2011004</v>
      </c>
      <c r="B109" s="462" t="s">
        <v>243</v>
      </c>
      <c r="C109" s="176"/>
      <c r="D109" s="165">
        <v>0</v>
      </c>
      <c r="E109" s="253">
        <v>0</v>
      </c>
      <c r="F109" s="463" t="str">
        <f t="shared" si="4"/>
        <v/>
      </c>
      <c r="G109" s="463" t="str">
        <f t="shared" si="5"/>
        <v/>
      </c>
      <c r="H109" s="460" t="str">
        <f t="shared" si="6"/>
        <v>否</v>
      </c>
      <c r="I109" s="452" t="str">
        <f t="shared" si="7"/>
        <v>项</v>
      </c>
    </row>
    <row r="110" ht="34.9" customHeight="1" spans="1:9">
      <c r="A110" s="461">
        <v>2011005</v>
      </c>
      <c r="B110" s="462" t="s">
        <v>244</v>
      </c>
      <c r="C110" s="176"/>
      <c r="D110" s="165">
        <v>0</v>
      </c>
      <c r="E110" s="253">
        <v>0</v>
      </c>
      <c r="F110" s="463" t="str">
        <f t="shared" si="4"/>
        <v/>
      </c>
      <c r="G110" s="463" t="str">
        <f t="shared" si="5"/>
        <v/>
      </c>
      <c r="H110" s="460" t="str">
        <f t="shared" si="6"/>
        <v>否</v>
      </c>
      <c r="I110" s="452" t="str">
        <f t="shared" si="7"/>
        <v>项</v>
      </c>
    </row>
    <row r="111" ht="34.9" customHeight="1" spans="1:9">
      <c r="A111" s="461">
        <v>2011007</v>
      </c>
      <c r="B111" s="462" t="s">
        <v>245</v>
      </c>
      <c r="C111" s="176"/>
      <c r="D111" s="165">
        <v>0</v>
      </c>
      <c r="E111" s="253">
        <v>0</v>
      </c>
      <c r="F111" s="463" t="str">
        <f t="shared" si="4"/>
        <v/>
      </c>
      <c r="G111" s="463" t="str">
        <f t="shared" si="5"/>
        <v/>
      </c>
      <c r="H111" s="460" t="str">
        <f t="shared" si="6"/>
        <v>否</v>
      </c>
      <c r="I111" s="452" t="str">
        <f t="shared" si="7"/>
        <v>项</v>
      </c>
    </row>
    <row r="112" ht="34.9" customHeight="1" spans="1:9">
      <c r="A112" s="461">
        <v>2011008</v>
      </c>
      <c r="B112" s="462" t="s">
        <v>246</v>
      </c>
      <c r="C112" s="176"/>
      <c r="D112" s="165">
        <v>0</v>
      </c>
      <c r="E112" s="253">
        <v>0</v>
      </c>
      <c r="F112" s="463" t="str">
        <f t="shared" si="4"/>
        <v/>
      </c>
      <c r="G112" s="463" t="str">
        <f t="shared" si="5"/>
        <v/>
      </c>
      <c r="H112" s="460" t="str">
        <f t="shared" si="6"/>
        <v>否</v>
      </c>
      <c r="I112" s="452" t="str">
        <f t="shared" si="7"/>
        <v>项</v>
      </c>
    </row>
    <row r="113" ht="34.9" customHeight="1" spans="1:9">
      <c r="A113" s="461">
        <v>2011050</v>
      </c>
      <c r="B113" s="462" t="s">
        <v>188</v>
      </c>
      <c r="C113" s="464">
        <v>48</v>
      </c>
      <c r="D113" s="165">
        <v>48</v>
      </c>
      <c r="E113" s="253">
        <v>66</v>
      </c>
      <c r="F113" s="463">
        <f t="shared" si="4"/>
        <v>0.375</v>
      </c>
      <c r="G113" s="463">
        <f t="shared" si="5"/>
        <v>1.375</v>
      </c>
      <c r="H113" s="460" t="str">
        <f t="shared" si="6"/>
        <v>是</v>
      </c>
      <c r="I113" s="452" t="str">
        <f t="shared" si="7"/>
        <v>项</v>
      </c>
    </row>
    <row r="114" ht="34.9" customHeight="1" spans="1:9">
      <c r="A114" s="461">
        <v>2011099</v>
      </c>
      <c r="B114" s="462" t="s">
        <v>247</v>
      </c>
      <c r="C114" s="464">
        <v>3</v>
      </c>
      <c r="D114" s="165">
        <v>3</v>
      </c>
      <c r="E114" s="253">
        <v>0</v>
      </c>
      <c r="F114" s="463">
        <f t="shared" si="4"/>
        <v>-1</v>
      </c>
      <c r="G114" s="463">
        <f t="shared" si="5"/>
        <v>0</v>
      </c>
      <c r="H114" s="460" t="str">
        <f t="shared" si="6"/>
        <v>是</v>
      </c>
      <c r="I114" s="452" t="str">
        <f t="shared" si="7"/>
        <v>项</v>
      </c>
    </row>
    <row r="115" ht="34.9" customHeight="1" spans="1:9">
      <c r="A115" s="461">
        <v>20111</v>
      </c>
      <c r="B115" s="462" t="s">
        <v>248</v>
      </c>
      <c r="C115" s="176">
        <f>SUM(C116:C123)</f>
        <v>1091</v>
      </c>
      <c r="D115" s="176">
        <f>SUM(D116:D123)</f>
        <v>1091</v>
      </c>
      <c r="E115" s="177">
        <f>SUM(E116:E123)</f>
        <v>1257</v>
      </c>
      <c r="F115" s="463">
        <f t="shared" si="4"/>
        <v>0.152153987167736</v>
      </c>
      <c r="G115" s="463">
        <f t="shared" si="5"/>
        <v>1.15215398716774</v>
      </c>
      <c r="H115" s="460" t="str">
        <f t="shared" si="6"/>
        <v>是</v>
      </c>
      <c r="I115" s="452" t="str">
        <f t="shared" si="7"/>
        <v>款</v>
      </c>
    </row>
    <row r="116" ht="34.9" customHeight="1" spans="1:9">
      <c r="A116" s="461">
        <v>2011101</v>
      </c>
      <c r="B116" s="462" t="s">
        <v>179</v>
      </c>
      <c r="C116" s="464">
        <v>959</v>
      </c>
      <c r="D116" s="165">
        <v>959</v>
      </c>
      <c r="E116" s="253">
        <v>1086</v>
      </c>
      <c r="F116" s="463">
        <f t="shared" si="4"/>
        <v>0.132429614181439</v>
      </c>
      <c r="G116" s="463">
        <f t="shared" si="5"/>
        <v>1.13242961418144</v>
      </c>
      <c r="H116" s="460" t="str">
        <f t="shared" si="6"/>
        <v>是</v>
      </c>
      <c r="I116" s="452" t="str">
        <f t="shared" si="7"/>
        <v>项</v>
      </c>
    </row>
    <row r="117" ht="34.9" customHeight="1" spans="1:9">
      <c r="A117" s="461">
        <v>2011102</v>
      </c>
      <c r="B117" s="462" t="s">
        <v>180</v>
      </c>
      <c r="C117" s="464">
        <v>122</v>
      </c>
      <c r="D117" s="165">
        <v>122</v>
      </c>
      <c r="E117" s="253">
        <v>80</v>
      </c>
      <c r="F117" s="463">
        <f t="shared" si="4"/>
        <v>-0.344262295081967</v>
      </c>
      <c r="G117" s="463">
        <f t="shared" si="5"/>
        <v>0.655737704918033</v>
      </c>
      <c r="H117" s="460" t="str">
        <f t="shared" si="6"/>
        <v>是</v>
      </c>
      <c r="I117" s="452" t="str">
        <f t="shared" si="7"/>
        <v>项</v>
      </c>
    </row>
    <row r="118" ht="34.9" customHeight="1" spans="1:9">
      <c r="A118" s="461">
        <v>2011103</v>
      </c>
      <c r="B118" s="462" t="s">
        <v>181</v>
      </c>
      <c r="C118" s="464">
        <v>0</v>
      </c>
      <c r="D118" s="165">
        <v>0</v>
      </c>
      <c r="E118" s="253">
        <v>0</v>
      </c>
      <c r="F118" s="463" t="str">
        <f t="shared" si="4"/>
        <v/>
      </c>
      <c r="G118" s="463" t="str">
        <f t="shared" si="5"/>
        <v/>
      </c>
      <c r="H118" s="460" t="str">
        <f t="shared" si="6"/>
        <v>否</v>
      </c>
      <c r="I118" s="452" t="str">
        <f t="shared" si="7"/>
        <v>项</v>
      </c>
    </row>
    <row r="119" ht="34.9" customHeight="1" spans="1:9">
      <c r="A119" s="461">
        <v>2011104</v>
      </c>
      <c r="B119" s="462" t="s">
        <v>249</v>
      </c>
      <c r="C119" s="464">
        <v>10</v>
      </c>
      <c r="D119" s="165">
        <v>10</v>
      </c>
      <c r="E119" s="253">
        <v>10</v>
      </c>
      <c r="F119" s="463">
        <f t="shared" si="4"/>
        <v>0</v>
      </c>
      <c r="G119" s="463">
        <f t="shared" si="5"/>
        <v>1</v>
      </c>
      <c r="H119" s="460" t="str">
        <f t="shared" si="6"/>
        <v>是</v>
      </c>
      <c r="I119" s="452" t="str">
        <f t="shared" si="7"/>
        <v>项</v>
      </c>
    </row>
    <row r="120" ht="34.9" customHeight="1" spans="1:9">
      <c r="A120" s="461">
        <v>2011105</v>
      </c>
      <c r="B120" s="462" t="s">
        <v>250</v>
      </c>
      <c r="C120" s="464">
        <v>0</v>
      </c>
      <c r="D120" s="165">
        <v>0</v>
      </c>
      <c r="E120" s="253">
        <v>0</v>
      </c>
      <c r="F120" s="463" t="str">
        <f t="shared" si="4"/>
        <v/>
      </c>
      <c r="G120" s="463" t="str">
        <f t="shared" si="5"/>
        <v/>
      </c>
      <c r="H120" s="460" t="str">
        <f t="shared" si="6"/>
        <v>否</v>
      </c>
      <c r="I120" s="452" t="str">
        <f t="shared" si="7"/>
        <v>项</v>
      </c>
    </row>
    <row r="121" ht="34.9" customHeight="1" spans="1:9">
      <c r="A121" s="461">
        <v>2011106</v>
      </c>
      <c r="B121" s="462" t="s">
        <v>251</v>
      </c>
      <c r="C121" s="464">
        <v>0</v>
      </c>
      <c r="D121" s="165">
        <v>0</v>
      </c>
      <c r="E121" s="253">
        <v>0</v>
      </c>
      <c r="F121" s="463" t="str">
        <f t="shared" si="4"/>
        <v/>
      </c>
      <c r="G121" s="463" t="str">
        <f t="shared" si="5"/>
        <v/>
      </c>
      <c r="H121" s="460" t="str">
        <f t="shared" si="6"/>
        <v>否</v>
      </c>
      <c r="I121" s="452" t="str">
        <f t="shared" si="7"/>
        <v>项</v>
      </c>
    </row>
    <row r="122" ht="34.9" customHeight="1" spans="1:9">
      <c r="A122" s="461">
        <v>2011150</v>
      </c>
      <c r="B122" s="462" t="s">
        <v>188</v>
      </c>
      <c r="C122" s="464">
        <v>0</v>
      </c>
      <c r="D122" s="165">
        <v>0</v>
      </c>
      <c r="E122" s="253">
        <v>0</v>
      </c>
      <c r="F122" s="463" t="str">
        <f t="shared" si="4"/>
        <v/>
      </c>
      <c r="G122" s="463" t="str">
        <f t="shared" si="5"/>
        <v/>
      </c>
      <c r="H122" s="460" t="str">
        <f t="shared" si="6"/>
        <v>否</v>
      </c>
      <c r="I122" s="452" t="str">
        <f t="shared" si="7"/>
        <v>项</v>
      </c>
    </row>
    <row r="123" ht="34.9" customHeight="1" spans="1:9">
      <c r="A123" s="461">
        <v>2011199</v>
      </c>
      <c r="B123" s="462" t="s">
        <v>252</v>
      </c>
      <c r="C123" s="464">
        <v>0</v>
      </c>
      <c r="D123" s="165">
        <v>0</v>
      </c>
      <c r="E123" s="253">
        <v>81</v>
      </c>
      <c r="F123" s="463" t="str">
        <f t="shared" si="4"/>
        <v/>
      </c>
      <c r="G123" s="463" t="str">
        <f t="shared" si="5"/>
        <v/>
      </c>
      <c r="H123" s="460" t="str">
        <f t="shared" si="6"/>
        <v>是</v>
      </c>
      <c r="I123" s="452" t="str">
        <f t="shared" si="7"/>
        <v>项</v>
      </c>
    </row>
    <row r="124" ht="34.9" customHeight="1" spans="1:9">
      <c r="A124" s="461">
        <v>20113</v>
      </c>
      <c r="B124" s="462" t="s">
        <v>253</v>
      </c>
      <c r="C124" s="176">
        <f>SUM(C125:C134)</f>
        <v>201</v>
      </c>
      <c r="D124" s="176">
        <f>SUM(D125:D134)</f>
        <v>201</v>
      </c>
      <c r="E124" s="177">
        <f>SUM(E125:E134)</f>
        <v>185</v>
      </c>
      <c r="F124" s="463">
        <f t="shared" si="4"/>
        <v>-0.0796019900497512</v>
      </c>
      <c r="G124" s="463">
        <f t="shared" si="5"/>
        <v>0.920398009950249</v>
      </c>
      <c r="H124" s="460" t="str">
        <f t="shared" si="6"/>
        <v>是</v>
      </c>
      <c r="I124" s="452" t="str">
        <f t="shared" si="7"/>
        <v>款</v>
      </c>
    </row>
    <row r="125" s="305" customFormat="1" ht="34.9" customHeight="1" spans="1:9">
      <c r="A125" s="461">
        <v>2011301</v>
      </c>
      <c r="B125" s="462" t="s">
        <v>179</v>
      </c>
      <c r="C125" s="464">
        <v>72</v>
      </c>
      <c r="D125" s="165">
        <v>72</v>
      </c>
      <c r="E125" s="253">
        <v>38</v>
      </c>
      <c r="F125" s="463">
        <f t="shared" si="4"/>
        <v>-0.472222222222222</v>
      </c>
      <c r="G125" s="463">
        <f t="shared" si="5"/>
        <v>0.527777777777778</v>
      </c>
      <c r="H125" s="460" t="str">
        <f t="shared" si="6"/>
        <v>是</v>
      </c>
      <c r="I125" s="452" t="str">
        <f t="shared" si="7"/>
        <v>项</v>
      </c>
    </row>
    <row r="126" ht="34.9" customHeight="1" spans="1:9">
      <c r="A126" s="461">
        <v>2011302</v>
      </c>
      <c r="B126" s="462" t="s">
        <v>180</v>
      </c>
      <c r="C126" s="464">
        <v>75</v>
      </c>
      <c r="D126" s="165">
        <v>75</v>
      </c>
      <c r="E126" s="253">
        <v>55</v>
      </c>
      <c r="F126" s="463">
        <f t="shared" si="4"/>
        <v>-0.266666666666667</v>
      </c>
      <c r="G126" s="463">
        <f t="shared" si="5"/>
        <v>0.733333333333333</v>
      </c>
      <c r="H126" s="460" t="str">
        <f t="shared" si="6"/>
        <v>是</v>
      </c>
      <c r="I126" s="452" t="str">
        <f t="shared" si="7"/>
        <v>项</v>
      </c>
    </row>
    <row r="127" ht="34.9" customHeight="1" spans="1:9">
      <c r="A127" s="461">
        <v>2011303</v>
      </c>
      <c r="B127" s="462" t="s">
        <v>181</v>
      </c>
      <c r="C127" s="464">
        <v>0</v>
      </c>
      <c r="D127" s="165">
        <v>0</v>
      </c>
      <c r="E127" s="253">
        <v>0</v>
      </c>
      <c r="F127" s="463" t="str">
        <f t="shared" si="4"/>
        <v/>
      </c>
      <c r="G127" s="463" t="str">
        <f t="shared" si="5"/>
        <v/>
      </c>
      <c r="H127" s="460" t="str">
        <f t="shared" si="6"/>
        <v>否</v>
      </c>
      <c r="I127" s="452" t="str">
        <f t="shared" si="7"/>
        <v>项</v>
      </c>
    </row>
    <row r="128" ht="34.9" customHeight="1" spans="1:9">
      <c r="A128" s="461">
        <v>2011304</v>
      </c>
      <c r="B128" s="462" t="s">
        <v>254</v>
      </c>
      <c r="C128" s="464">
        <v>0</v>
      </c>
      <c r="D128" s="165">
        <v>0</v>
      </c>
      <c r="E128" s="253">
        <v>0</v>
      </c>
      <c r="F128" s="463" t="str">
        <f t="shared" si="4"/>
        <v/>
      </c>
      <c r="G128" s="463" t="str">
        <f t="shared" si="5"/>
        <v/>
      </c>
      <c r="H128" s="460" t="str">
        <f t="shared" si="6"/>
        <v>否</v>
      </c>
      <c r="I128" s="452" t="str">
        <f t="shared" si="7"/>
        <v>项</v>
      </c>
    </row>
    <row r="129" ht="34.9" customHeight="1" spans="1:9">
      <c r="A129" s="461">
        <v>2011305</v>
      </c>
      <c r="B129" s="462" t="s">
        <v>255</v>
      </c>
      <c r="C129" s="464">
        <v>0</v>
      </c>
      <c r="D129" s="165">
        <v>0</v>
      </c>
      <c r="E129" s="253">
        <v>0</v>
      </c>
      <c r="F129" s="463" t="str">
        <f t="shared" si="4"/>
        <v/>
      </c>
      <c r="G129" s="463" t="str">
        <f t="shared" si="5"/>
        <v/>
      </c>
      <c r="H129" s="460" t="str">
        <f t="shared" si="6"/>
        <v>否</v>
      </c>
      <c r="I129" s="452" t="str">
        <f t="shared" si="7"/>
        <v>项</v>
      </c>
    </row>
    <row r="130" ht="34.9" customHeight="1" spans="1:9">
      <c r="A130" s="461">
        <v>2011306</v>
      </c>
      <c r="B130" s="462" t="s">
        <v>256</v>
      </c>
      <c r="C130" s="464">
        <v>0</v>
      </c>
      <c r="D130" s="165">
        <v>0</v>
      </c>
      <c r="E130" s="253">
        <v>0</v>
      </c>
      <c r="F130" s="463" t="str">
        <f t="shared" si="4"/>
        <v/>
      </c>
      <c r="G130" s="463" t="str">
        <f t="shared" si="5"/>
        <v/>
      </c>
      <c r="H130" s="460" t="str">
        <f t="shared" si="6"/>
        <v>否</v>
      </c>
      <c r="I130" s="452" t="str">
        <f t="shared" si="7"/>
        <v>项</v>
      </c>
    </row>
    <row r="131" ht="34.9" customHeight="1" spans="1:9">
      <c r="A131" s="461">
        <v>2011307</v>
      </c>
      <c r="B131" s="462" t="s">
        <v>257</v>
      </c>
      <c r="C131" s="464">
        <v>0</v>
      </c>
      <c r="D131" s="165">
        <v>0</v>
      </c>
      <c r="E131" s="253">
        <v>0</v>
      </c>
      <c r="F131" s="463" t="str">
        <f t="shared" si="4"/>
        <v/>
      </c>
      <c r="G131" s="463" t="str">
        <f t="shared" si="5"/>
        <v/>
      </c>
      <c r="H131" s="460" t="str">
        <f t="shared" si="6"/>
        <v>否</v>
      </c>
      <c r="I131" s="452" t="str">
        <f t="shared" si="7"/>
        <v>项</v>
      </c>
    </row>
    <row r="132" ht="34.9" customHeight="1" spans="1:9">
      <c r="A132" s="461">
        <v>2011308</v>
      </c>
      <c r="B132" s="462" t="s">
        <v>258</v>
      </c>
      <c r="C132" s="464">
        <v>20</v>
      </c>
      <c r="D132" s="165">
        <v>20</v>
      </c>
      <c r="E132" s="253">
        <v>50</v>
      </c>
      <c r="F132" s="463">
        <f t="shared" si="4"/>
        <v>1.5</v>
      </c>
      <c r="G132" s="463">
        <f t="shared" si="5"/>
        <v>2.5</v>
      </c>
      <c r="H132" s="460" t="str">
        <f t="shared" si="6"/>
        <v>是</v>
      </c>
      <c r="I132" s="452" t="str">
        <f t="shared" si="7"/>
        <v>项</v>
      </c>
    </row>
    <row r="133" ht="34.9" customHeight="1" spans="1:9">
      <c r="A133" s="461">
        <v>2011350</v>
      </c>
      <c r="B133" s="462" t="s">
        <v>188</v>
      </c>
      <c r="C133" s="464">
        <v>9</v>
      </c>
      <c r="D133" s="165">
        <v>9</v>
      </c>
      <c r="E133" s="253">
        <v>37</v>
      </c>
      <c r="F133" s="463">
        <f t="shared" ref="F133:F196" si="8">IF(C133&lt;&gt;0,E133/C133-1,"")</f>
        <v>3.11111111111111</v>
      </c>
      <c r="G133" s="463">
        <f t="shared" ref="G133:G196" si="9">IF(D133&lt;&gt;0,E133/D133,"")</f>
        <v>4.11111111111111</v>
      </c>
      <c r="H133" s="460" t="str">
        <f t="shared" ref="H133:H196" si="10">IF(LEN(A133)=3,"是",IF(B133&lt;&gt;"",IF(SUM(C133:E133)&lt;&gt;0,"是","否"),"是"))</f>
        <v>是</v>
      </c>
      <c r="I133" s="452" t="str">
        <f t="shared" ref="I133:I196" si="11">IF(LEN(A133)=3,"类",IF(LEN(A133)=5,"款","项"))</f>
        <v>项</v>
      </c>
    </row>
    <row r="134" ht="34.9" customHeight="1" spans="1:9">
      <c r="A134" s="461">
        <v>2011399</v>
      </c>
      <c r="B134" s="462" t="s">
        <v>259</v>
      </c>
      <c r="C134" s="464">
        <v>25</v>
      </c>
      <c r="D134" s="165">
        <v>25</v>
      </c>
      <c r="E134" s="253">
        <v>5</v>
      </c>
      <c r="F134" s="463">
        <f t="shared" si="8"/>
        <v>-0.8</v>
      </c>
      <c r="G134" s="463">
        <f t="shared" si="9"/>
        <v>0.2</v>
      </c>
      <c r="H134" s="460" t="str">
        <f t="shared" si="10"/>
        <v>是</v>
      </c>
      <c r="I134" s="452" t="str">
        <f t="shared" si="11"/>
        <v>项</v>
      </c>
    </row>
    <row r="135" ht="34.9" customHeight="1" spans="1:9">
      <c r="A135" s="461">
        <v>20114</v>
      </c>
      <c r="B135" s="462" t="s">
        <v>260</v>
      </c>
      <c r="C135" s="176">
        <f>SUM(C136:C148)</f>
        <v>10</v>
      </c>
      <c r="D135" s="176">
        <f>SUM(D136:D148)</f>
        <v>10</v>
      </c>
      <c r="E135" s="177">
        <f>SUM(E136:E148)</f>
        <v>5</v>
      </c>
      <c r="F135" s="463">
        <f t="shared" si="8"/>
        <v>-0.5</v>
      </c>
      <c r="G135" s="463">
        <f t="shared" si="9"/>
        <v>0.5</v>
      </c>
      <c r="H135" s="460" t="str">
        <f t="shared" si="10"/>
        <v>是</v>
      </c>
      <c r="I135" s="452" t="str">
        <f t="shared" si="11"/>
        <v>款</v>
      </c>
    </row>
    <row r="136" ht="34.9" customHeight="1" spans="1:9">
      <c r="A136" s="461">
        <v>2011401</v>
      </c>
      <c r="B136" s="462" t="s">
        <v>179</v>
      </c>
      <c r="C136" s="176"/>
      <c r="D136" s="165">
        <v>0</v>
      </c>
      <c r="E136" s="253">
        <v>0</v>
      </c>
      <c r="F136" s="463" t="str">
        <f t="shared" si="8"/>
        <v/>
      </c>
      <c r="G136" s="463" t="str">
        <f t="shared" si="9"/>
        <v/>
      </c>
      <c r="H136" s="460" t="str">
        <f t="shared" si="10"/>
        <v>否</v>
      </c>
      <c r="I136" s="452" t="str">
        <f t="shared" si="11"/>
        <v>项</v>
      </c>
    </row>
    <row r="137" ht="34.9" customHeight="1" spans="1:9">
      <c r="A137" s="461">
        <v>2011402</v>
      </c>
      <c r="B137" s="462" t="s">
        <v>180</v>
      </c>
      <c r="C137" s="176"/>
      <c r="D137" s="165">
        <v>0</v>
      </c>
      <c r="E137" s="253">
        <v>0</v>
      </c>
      <c r="F137" s="463" t="str">
        <f t="shared" si="8"/>
        <v/>
      </c>
      <c r="G137" s="463" t="str">
        <f t="shared" si="9"/>
        <v/>
      </c>
      <c r="H137" s="460" t="str">
        <f t="shared" si="10"/>
        <v>否</v>
      </c>
      <c r="I137" s="452" t="str">
        <f t="shared" si="11"/>
        <v>项</v>
      </c>
    </row>
    <row r="138" ht="34.9" customHeight="1" spans="1:9">
      <c r="A138" s="461">
        <v>2011403</v>
      </c>
      <c r="B138" s="462" t="s">
        <v>181</v>
      </c>
      <c r="C138" s="176"/>
      <c r="D138" s="165">
        <v>0</v>
      </c>
      <c r="E138" s="253">
        <v>0</v>
      </c>
      <c r="F138" s="463" t="str">
        <f t="shared" si="8"/>
        <v/>
      </c>
      <c r="G138" s="463" t="str">
        <f t="shared" si="9"/>
        <v/>
      </c>
      <c r="H138" s="460" t="str">
        <f t="shared" si="10"/>
        <v>否</v>
      </c>
      <c r="I138" s="452" t="str">
        <f t="shared" si="11"/>
        <v>项</v>
      </c>
    </row>
    <row r="139" ht="34.9" customHeight="1" spans="1:9">
      <c r="A139" s="461">
        <v>2011404</v>
      </c>
      <c r="B139" s="462" t="s">
        <v>261</v>
      </c>
      <c r="C139" s="176"/>
      <c r="D139" s="165">
        <v>0</v>
      </c>
      <c r="E139" s="253">
        <v>0</v>
      </c>
      <c r="F139" s="463" t="str">
        <f t="shared" si="8"/>
        <v/>
      </c>
      <c r="G139" s="463" t="str">
        <f t="shared" si="9"/>
        <v/>
      </c>
      <c r="H139" s="460" t="str">
        <f t="shared" si="10"/>
        <v>否</v>
      </c>
      <c r="I139" s="452" t="str">
        <f t="shared" si="11"/>
        <v>项</v>
      </c>
    </row>
    <row r="140" ht="34.9" customHeight="1" spans="1:9">
      <c r="A140" s="461">
        <v>2011405</v>
      </c>
      <c r="B140" s="462" t="s">
        <v>262</v>
      </c>
      <c r="C140" s="176"/>
      <c r="D140" s="165">
        <v>0</v>
      </c>
      <c r="E140" s="253">
        <v>0</v>
      </c>
      <c r="F140" s="463" t="str">
        <f t="shared" si="8"/>
        <v/>
      </c>
      <c r="G140" s="463" t="str">
        <f t="shared" si="9"/>
        <v/>
      </c>
      <c r="H140" s="460" t="str">
        <f t="shared" si="10"/>
        <v>否</v>
      </c>
      <c r="I140" s="452" t="str">
        <f t="shared" si="11"/>
        <v>项</v>
      </c>
    </row>
    <row r="141" ht="34.9" customHeight="1" spans="1:9">
      <c r="A141" s="461">
        <v>2011406</v>
      </c>
      <c r="B141" s="462" t="s">
        <v>263</v>
      </c>
      <c r="C141" s="464">
        <v>10</v>
      </c>
      <c r="D141" s="165">
        <v>10</v>
      </c>
      <c r="E141" s="253">
        <v>5</v>
      </c>
      <c r="F141" s="463">
        <f t="shared" si="8"/>
        <v>-0.5</v>
      </c>
      <c r="G141" s="463">
        <f t="shared" si="9"/>
        <v>0.5</v>
      </c>
      <c r="H141" s="460" t="str">
        <f t="shared" si="10"/>
        <v>是</v>
      </c>
      <c r="I141" s="452" t="str">
        <f t="shared" si="11"/>
        <v>项</v>
      </c>
    </row>
    <row r="142" s="305" customFormat="1" ht="34.9" customHeight="1" spans="1:9">
      <c r="A142" s="461">
        <v>2011407</v>
      </c>
      <c r="B142" s="462" t="s">
        <v>264</v>
      </c>
      <c r="C142" s="176"/>
      <c r="D142" s="165">
        <v>0</v>
      </c>
      <c r="E142" s="253">
        <v>0</v>
      </c>
      <c r="F142" s="463" t="str">
        <f t="shared" si="8"/>
        <v/>
      </c>
      <c r="G142" s="463" t="str">
        <f t="shared" si="9"/>
        <v/>
      </c>
      <c r="H142" s="460" t="str">
        <f t="shared" si="10"/>
        <v>否</v>
      </c>
      <c r="I142" s="452" t="str">
        <f t="shared" si="11"/>
        <v>项</v>
      </c>
    </row>
    <row r="143" s="305" customFormat="1" ht="34.9" customHeight="1" spans="1:9">
      <c r="A143" s="461">
        <v>2011408</v>
      </c>
      <c r="B143" s="462" t="s">
        <v>265</v>
      </c>
      <c r="C143" s="176"/>
      <c r="D143" s="165">
        <v>0</v>
      </c>
      <c r="E143" s="253">
        <v>0</v>
      </c>
      <c r="F143" s="463" t="str">
        <f t="shared" si="8"/>
        <v/>
      </c>
      <c r="G143" s="463" t="str">
        <f t="shared" si="9"/>
        <v/>
      </c>
      <c r="H143" s="460" t="str">
        <f t="shared" si="10"/>
        <v>否</v>
      </c>
      <c r="I143" s="452" t="str">
        <f t="shared" si="11"/>
        <v>项</v>
      </c>
    </row>
    <row r="144" ht="34.9" customHeight="1" spans="1:9">
      <c r="A144" s="461">
        <v>2011409</v>
      </c>
      <c r="B144" s="462" t="s">
        <v>266</v>
      </c>
      <c r="C144" s="176"/>
      <c r="D144" s="165">
        <v>0</v>
      </c>
      <c r="E144" s="253">
        <v>0</v>
      </c>
      <c r="F144" s="463" t="str">
        <f t="shared" si="8"/>
        <v/>
      </c>
      <c r="G144" s="463" t="str">
        <f t="shared" si="9"/>
        <v/>
      </c>
      <c r="H144" s="460" t="str">
        <f t="shared" si="10"/>
        <v>否</v>
      </c>
      <c r="I144" s="452" t="str">
        <f t="shared" si="11"/>
        <v>项</v>
      </c>
    </row>
    <row r="145" ht="34.9" customHeight="1" spans="1:9">
      <c r="A145" s="461">
        <v>2011410</v>
      </c>
      <c r="B145" s="462" t="s">
        <v>267</v>
      </c>
      <c r="C145" s="176"/>
      <c r="D145" s="165">
        <v>0</v>
      </c>
      <c r="E145" s="253">
        <v>0</v>
      </c>
      <c r="F145" s="463" t="str">
        <f t="shared" si="8"/>
        <v/>
      </c>
      <c r="G145" s="463" t="str">
        <f t="shared" si="9"/>
        <v/>
      </c>
      <c r="H145" s="460" t="str">
        <f t="shared" si="10"/>
        <v>否</v>
      </c>
      <c r="I145" s="452" t="str">
        <f t="shared" si="11"/>
        <v>项</v>
      </c>
    </row>
    <row r="146" ht="34.9" customHeight="1" spans="1:9">
      <c r="A146" s="461">
        <v>2011411</v>
      </c>
      <c r="B146" s="462" t="s">
        <v>268</v>
      </c>
      <c r="C146" s="176"/>
      <c r="D146" s="165">
        <v>0</v>
      </c>
      <c r="E146" s="253">
        <v>0</v>
      </c>
      <c r="F146" s="463" t="str">
        <f t="shared" si="8"/>
        <v/>
      </c>
      <c r="G146" s="463" t="str">
        <f t="shared" si="9"/>
        <v/>
      </c>
      <c r="H146" s="460" t="str">
        <f t="shared" si="10"/>
        <v>否</v>
      </c>
      <c r="I146" s="452" t="str">
        <f t="shared" si="11"/>
        <v>项</v>
      </c>
    </row>
    <row r="147" s="305" customFormat="1" ht="34.9" customHeight="1" spans="1:9">
      <c r="A147" s="461">
        <v>2011450</v>
      </c>
      <c r="B147" s="462" t="s">
        <v>188</v>
      </c>
      <c r="C147" s="176"/>
      <c r="D147" s="165">
        <v>0</v>
      </c>
      <c r="E147" s="253">
        <v>0</v>
      </c>
      <c r="F147" s="463" t="str">
        <f t="shared" si="8"/>
        <v/>
      </c>
      <c r="G147" s="463" t="str">
        <f t="shared" si="9"/>
        <v/>
      </c>
      <c r="H147" s="460" t="str">
        <f t="shared" si="10"/>
        <v>否</v>
      </c>
      <c r="I147" s="452" t="str">
        <f t="shared" si="11"/>
        <v>项</v>
      </c>
    </row>
    <row r="148" ht="34.9" customHeight="1" spans="1:9">
      <c r="A148" s="461">
        <v>2011499</v>
      </c>
      <c r="B148" s="462" t="s">
        <v>269</v>
      </c>
      <c r="C148" s="176"/>
      <c r="D148" s="176"/>
      <c r="E148" s="177"/>
      <c r="F148" s="463" t="str">
        <f t="shared" si="8"/>
        <v/>
      </c>
      <c r="G148" s="463" t="str">
        <f t="shared" si="9"/>
        <v/>
      </c>
      <c r="H148" s="460" t="str">
        <f t="shared" si="10"/>
        <v>否</v>
      </c>
      <c r="I148" s="452" t="str">
        <f t="shared" si="11"/>
        <v>项</v>
      </c>
    </row>
    <row r="149" ht="34.9" customHeight="1" spans="1:9">
      <c r="A149" s="461">
        <v>20123</v>
      </c>
      <c r="B149" s="462" t="s">
        <v>270</v>
      </c>
      <c r="C149" s="176">
        <f>SUM(C150:C155)</f>
        <v>167</v>
      </c>
      <c r="D149" s="176">
        <f>SUM(D150:D155)</f>
        <v>167</v>
      </c>
      <c r="E149" s="177">
        <f>SUM(E150:E155)</f>
        <v>451</v>
      </c>
      <c r="F149" s="463">
        <f t="shared" si="8"/>
        <v>1.70059880239521</v>
      </c>
      <c r="G149" s="463">
        <f t="shared" si="9"/>
        <v>2.70059880239521</v>
      </c>
      <c r="H149" s="460" t="str">
        <f t="shared" si="10"/>
        <v>是</v>
      </c>
      <c r="I149" s="452" t="str">
        <f t="shared" si="11"/>
        <v>款</v>
      </c>
    </row>
    <row r="150" ht="34.9" customHeight="1" spans="1:9">
      <c r="A150" s="461">
        <v>2012301</v>
      </c>
      <c r="B150" s="462" t="s">
        <v>179</v>
      </c>
      <c r="C150" s="464">
        <v>127</v>
      </c>
      <c r="D150" s="165">
        <v>127</v>
      </c>
      <c r="E150" s="253">
        <v>111</v>
      </c>
      <c r="F150" s="463">
        <f t="shared" si="8"/>
        <v>-0.125984251968504</v>
      </c>
      <c r="G150" s="463">
        <f t="shared" si="9"/>
        <v>0.874015748031496</v>
      </c>
      <c r="H150" s="460" t="str">
        <f t="shared" si="10"/>
        <v>是</v>
      </c>
      <c r="I150" s="452" t="str">
        <f t="shared" si="11"/>
        <v>项</v>
      </c>
    </row>
    <row r="151" ht="34.9" customHeight="1" spans="1:9">
      <c r="A151" s="461">
        <v>2012302</v>
      </c>
      <c r="B151" s="462" t="s">
        <v>180</v>
      </c>
      <c r="C151" s="464">
        <v>10</v>
      </c>
      <c r="D151" s="165">
        <v>10</v>
      </c>
      <c r="E151" s="253">
        <v>320</v>
      </c>
      <c r="F151" s="463">
        <f t="shared" si="8"/>
        <v>31</v>
      </c>
      <c r="G151" s="463">
        <f t="shared" si="9"/>
        <v>32</v>
      </c>
      <c r="H151" s="460" t="str">
        <f t="shared" si="10"/>
        <v>是</v>
      </c>
      <c r="I151" s="452" t="str">
        <f t="shared" si="11"/>
        <v>项</v>
      </c>
    </row>
    <row r="152" ht="34.9" customHeight="1" spans="1:9">
      <c r="A152" s="461">
        <v>2012303</v>
      </c>
      <c r="B152" s="462" t="s">
        <v>181</v>
      </c>
      <c r="C152" s="464">
        <v>0</v>
      </c>
      <c r="D152" s="165">
        <v>0</v>
      </c>
      <c r="E152" s="253">
        <v>0</v>
      </c>
      <c r="F152" s="463" t="str">
        <f t="shared" si="8"/>
        <v/>
      </c>
      <c r="G152" s="463" t="str">
        <f t="shared" si="9"/>
        <v/>
      </c>
      <c r="H152" s="460" t="str">
        <f t="shared" si="10"/>
        <v>否</v>
      </c>
      <c r="I152" s="452" t="str">
        <f t="shared" si="11"/>
        <v>项</v>
      </c>
    </row>
    <row r="153" ht="34.9" customHeight="1" spans="1:9">
      <c r="A153" s="461">
        <v>2012304</v>
      </c>
      <c r="B153" s="462" t="s">
        <v>271</v>
      </c>
      <c r="C153" s="464">
        <v>30</v>
      </c>
      <c r="D153" s="165">
        <v>30</v>
      </c>
      <c r="E153" s="253">
        <v>10</v>
      </c>
      <c r="F153" s="463">
        <f t="shared" si="8"/>
        <v>-0.666666666666667</v>
      </c>
      <c r="G153" s="463">
        <f t="shared" si="9"/>
        <v>0.333333333333333</v>
      </c>
      <c r="H153" s="460" t="str">
        <f t="shared" si="10"/>
        <v>是</v>
      </c>
      <c r="I153" s="452" t="str">
        <f t="shared" si="11"/>
        <v>项</v>
      </c>
    </row>
    <row r="154" ht="34.9" customHeight="1" spans="1:9">
      <c r="A154" s="461">
        <v>2012350</v>
      </c>
      <c r="B154" s="462" t="s">
        <v>188</v>
      </c>
      <c r="C154" s="464">
        <v>0</v>
      </c>
      <c r="D154" s="165">
        <v>0</v>
      </c>
      <c r="E154" s="253">
        <v>0</v>
      </c>
      <c r="F154" s="463" t="str">
        <f t="shared" si="8"/>
        <v/>
      </c>
      <c r="G154" s="463" t="str">
        <f t="shared" si="9"/>
        <v/>
      </c>
      <c r="H154" s="460" t="str">
        <f t="shared" si="10"/>
        <v>否</v>
      </c>
      <c r="I154" s="452" t="str">
        <f t="shared" si="11"/>
        <v>项</v>
      </c>
    </row>
    <row r="155" ht="34.9" customHeight="1" spans="1:9">
      <c r="A155" s="461">
        <v>2012399</v>
      </c>
      <c r="B155" s="462" t="s">
        <v>272</v>
      </c>
      <c r="C155" s="464">
        <v>0</v>
      </c>
      <c r="D155" s="165">
        <v>0</v>
      </c>
      <c r="E155" s="253">
        <v>10</v>
      </c>
      <c r="F155" s="463" t="str">
        <f t="shared" si="8"/>
        <v/>
      </c>
      <c r="G155" s="463" t="str">
        <f t="shared" si="9"/>
        <v/>
      </c>
      <c r="H155" s="460" t="str">
        <f t="shared" si="10"/>
        <v>是</v>
      </c>
      <c r="I155" s="452" t="str">
        <f t="shared" si="11"/>
        <v>项</v>
      </c>
    </row>
    <row r="156" ht="34.9" customHeight="1" spans="1:9">
      <c r="A156" s="461">
        <v>20125</v>
      </c>
      <c r="B156" s="462" t="s">
        <v>273</v>
      </c>
      <c r="C156" s="176">
        <f>SUM(C157:C163)</f>
        <v>0</v>
      </c>
      <c r="D156" s="176">
        <f>SUM(D157:D163)</f>
        <v>0</v>
      </c>
      <c r="E156" s="177">
        <f>SUM(E157:E163)</f>
        <v>0</v>
      </c>
      <c r="F156" s="463" t="str">
        <f t="shared" si="8"/>
        <v/>
      </c>
      <c r="G156" s="463" t="str">
        <f t="shared" si="9"/>
        <v/>
      </c>
      <c r="H156" s="460" t="str">
        <f t="shared" si="10"/>
        <v>否</v>
      </c>
      <c r="I156" s="452" t="str">
        <f t="shared" si="11"/>
        <v>款</v>
      </c>
    </row>
    <row r="157" ht="34.9" customHeight="1" spans="1:9">
      <c r="A157" s="461">
        <v>2012501</v>
      </c>
      <c r="B157" s="462" t="s">
        <v>179</v>
      </c>
      <c r="C157" s="176"/>
      <c r="D157" s="176"/>
      <c r="E157" s="177"/>
      <c r="F157" s="463" t="str">
        <f t="shared" si="8"/>
        <v/>
      </c>
      <c r="G157" s="463" t="str">
        <f t="shared" si="9"/>
        <v/>
      </c>
      <c r="H157" s="460" t="str">
        <f t="shared" si="10"/>
        <v>否</v>
      </c>
      <c r="I157" s="452" t="str">
        <f t="shared" si="11"/>
        <v>项</v>
      </c>
    </row>
    <row r="158" ht="34.9" customHeight="1" spans="1:9">
      <c r="A158" s="461">
        <v>2012502</v>
      </c>
      <c r="B158" s="462" t="s">
        <v>180</v>
      </c>
      <c r="C158" s="176"/>
      <c r="D158" s="176"/>
      <c r="E158" s="177"/>
      <c r="F158" s="463" t="str">
        <f t="shared" si="8"/>
        <v/>
      </c>
      <c r="G158" s="463" t="str">
        <f t="shared" si="9"/>
        <v/>
      </c>
      <c r="H158" s="460" t="str">
        <f t="shared" si="10"/>
        <v>否</v>
      </c>
      <c r="I158" s="452" t="str">
        <f t="shared" si="11"/>
        <v>项</v>
      </c>
    </row>
    <row r="159" ht="34.9" customHeight="1" spans="1:9">
      <c r="A159" s="461">
        <v>2012503</v>
      </c>
      <c r="B159" s="462" t="s">
        <v>181</v>
      </c>
      <c r="C159" s="176"/>
      <c r="D159" s="176"/>
      <c r="E159" s="177"/>
      <c r="F159" s="463" t="str">
        <f t="shared" si="8"/>
        <v/>
      </c>
      <c r="G159" s="463" t="str">
        <f t="shared" si="9"/>
        <v/>
      </c>
      <c r="H159" s="460" t="str">
        <f t="shared" si="10"/>
        <v>否</v>
      </c>
      <c r="I159" s="452" t="str">
        <f t="shared" si="11"/>
        <v>项</v>
      </c>
    </row>
    <row r="160" ht="34.9" customHeight="1" spans="1:9">
      <c r="A160" s="461">
        <v>2012504</v>
      </c>
      <c r="B160" s="462" t="s">
        <v>274</v>
      </c>
      <c r="C160" s="176"/>
      <c r="D160" s="176"/>
      <c r="E160" s="177"/>
      <c r="F160" s="463" t="str">
        <f t="shared" si="8"/>
        <v/>
      </c>
      <c r="G160" s="463" t="str">
        <f t="shared" si="9"/>
        <v/>
      </c>
      <c r="H160" s="460" t="str">
        <f t="shared" si="10"/>
        <v>否</v>
      </c>
      <c r="I160" s="452" t="str">
        <f t="shared" si="11"/>
        <v>项</v>
      </c>
    </row>
    <row r="161" ht="34.9" customHeight="1" spans="1:9">
      <c r="A161" s="461">
        <v>2012505</v>
      </c>
      <c r="B161" s="462" t="s">
        <v>275</v>
      </c>
      <c r="C161" s="176"/>
      <c r="D161" s="176"/>
      <c r="E161" s="177"/>
      <c r="F161" s="463" t="str">
        <f t="shared" si="8"/>
        <v/>
      </c>
      <c r="G161" s="463" t="str">
        <f t="shared" si="9"/>
        <v/>
      </c>
      <c r="H161" s="460" t="str">
        <f t="shared" si="10"/>
        <v>否</v>
      </c>
      <c r="I161" s="452" t="str">
        <f t="shared" si="11"/>
        <v>项</v>
      </c>
    </row>
    <row r="162" ht="34.9" customHeight="1" spans="1:9">
      <c r="A162" s="461">
        <v>2012550</v>
      </c>
      <c r="B162" s="462" t="s">
        <v>188</v>
      </c>
      <c r="C162" s="176"/>
      <c r="D162" s="176"/>
      <c r="E162" s="177"/>
      <c r="F162" s="463" t="str">
        <f t="shared" si="8"/>
        <v/>
      </c>
      <c r="G162" s="463" t="str">
        <f t="shared" si="9"/>
        <v/>
      </c>
      <c r="H162" s="460" t="str">
        <f t="shared" si="10"/>
        <v>否</v>
      </c>
      <c r="I162" s="452" t="str">
        <f t="shared" si="11"/>
        <v>项</v>
      </c>
    </row>
    <row r="163" ht="34.9" customHeight="1" spans="1:9">
      <c r="A163" s="461">
        <v>2012599</v>
      </c>
      <c r="B163" s="462" t="s">
        <v>276</v>
      </c>
      <c r="C163" s="176"/>
      <c r="D163" s="176"/>
      <c r="E163" s="177"/>
      <c r="F163" s="463" t="str">
        <f t="shared" si="8"/>
        <v/>
      </c>
      <c r="G163" s="463" t="str">
        <f t="shared" si="9"/>
        <v/>
      </c>
      <c r="H163" s="460" t="str">
        <f t="shared" si="10"/>
        <v>否</v>
      </c>
      <c r="I163" s="452" t="str">
        <f t="shared" si="11"/>
        <v>项</v>
      </c>
    </row>
    <row r="164" ht="34.9" customHeight="1" spans="1:9">
      <c r="A164" s="461">
        <v>20126</v>
      </c>
      <c r="B164" s="462" t="s">
        <v>277</v>
      </c>
      <c r="C164" s="176">
        <f>SUM(C165:C169)</f>
        <v>114</v>
      </c>
      <c r="D164" s="176">
        <f>SUM(D165:D169)</f>
        <v>114</v>
      </c>
      <c r="E164" s="177">
        <f>SUM(E165:E169)</f>
        <v>125</v>
      </c>
      <c r="F164" s="463">
        <f t="shared" si="8"/>
        <v>0.0964912280701755</v>
      </c>
      <c r="G164" s="463">
        <f t="shared" si="9"/>
        <v>1.09649122807018</v>
      </c>
      <c r="H164" s="460" t="str">
        <f t="shared" si="10"/>
        <v>是</v>
      </c>
      <c r="I164" s="452" t="str">
        <f t="shared" si="11"/>
        <v>款</v>
      </c>
    </row>
    <row r="165" ht="34.9" customHeight="1" spans="1:9">
      <c r="A165" s="461">
        <v>2012601</v>
      </c>
      <c r="B165" s="462" t="s">
        <v>179</v>
      </c>
      <c r="C165" s="464">
        <v>99</v>
      </c>
      <c r="D165" s="165">
        <v>99</v>
      </c>
      <c r="E165" s="253">
        <v>95</v>
      </c>
      <c r="F165" s="463">
        <f t="shared" si="8"/>
        <v>-0.0404040404040404</v>
      </c>
      <c r="G165" s="463">
        <f t="shared" si="9"/>
        <v>0.95959595959596</v>
      </c>
      <c r="H165" s="460" t="str">
        <f t="shared" si="10"/>
        <v>是</v>
      </c>
      <c r="I165" s="452" t="str">
        <f t="shared" si="11"/>
        <v>项</v>
      </c>
    </row>
    <row r="166" ht="34.9" customHeight="1" spans="1:9">
      <c r="A166" s="461">
        <v>2012602</v>
      </c>
      <c r="B166" s="462" t="s">
        <v>180</v>
      </c>
      <c r="C166" s="464">
        <v>0</v>
      </c>
      <c r="D166" s="165">
        <v>0</v>
      </c>
      <c r="E166" s="253">
        <v>0</v>
      </c>
      <c r="F166" s="463" t="str">
        <f t="shared" si="8"/>
        <v/>
      </c>
      <c r="G166" s="463" t="str">
        <f t="shared" si="9"/>
        <v/>
      </c>
      <c r="H166" s="460" t="str">
        <f t="shared" si="10"/>
        <v>否</v>
      </c>
      <c r="I166" s="452" t="str">
        <f t="shared" si="11"/>
        <v>项</v>
      </c>
    </row>
    <row r="167" ht="34.9" customHeight="1" spans="1:9">
      <c r="A167" s="461">
        <v>2012603</v>
      </c>
      <c r="B167" s="462" t="s">
        <v>181</v>
      </c>
      <c r="C167" s="464">
        <v>0</v>
      </c>
      <c r="D167" s="165">
        <v>0</v>
      </c>
      <c r="E167" s="253">
        <v>0</v>
      </c>
      <c r="F167" s="463" t="str">
        <f t="shared" si="8"/>
        <v/>
      </c>
      <c r="G167" s="463" t="str">
        <f t="shared" si="9"/>
        <v/>
      </c>
      <c r="H167" s="460" t="str">
        <f t="shared" si="10"/>
        <v>否</v>
      </c>
      <c r="I167" s="452" t="str">
        <f t="shared" si="11"/>
        <v>项</v>
      </c>
    </row>
    <row r="168" ht="34.9" customHeight="1" spans="1:9">
      <c r="A168" s="461">
        <v>2012604</v>
      </c>
      <c r="B168" s="462" t="s">
        <v>278</v>
      </c>
      <c r="C168" s="464">
        <v>15</v>
      </c>
      <c r="D168" s="165">
        <v>15</v>
      </c>
      <c r="E168" s="253">
        <v>30</v>
      </c>
      <c r="F168" s="463">
        <f t="shared" si="8"/>
        <v>1</v>
      </c>
      <c r="G168" s="463">
        <f t="shared" si="9"/>
        <v>2</v>
      </c>
      <c r="H168" s="460" t="str">
        <f t="shared" si="10"/>
        <v>是</v>
      </c>
      <c r="I168" s="452" t="str">
        <f t="shared" si="11"/>
        <v>项</v>
      </c>
    </row>
    <row r="169" ht="34.9" customHeight="1" spans="1:9">
      <c r="A169" s="461">
        <v>2012699</v>
      </c>
      <c r="B169" s="462" t="s">
        <v>279</v>
      </c>
      <c r="C169" s="464">
        <v>0</v>
      </c>
      <c r="D169" s="165">
        <v>0</v>
      </c>
      <c r="E169" s="253">
        <v>0</v>
      </c>
      <c r="F169" s="463" t="str">
        <f t="shared" si="8"/>
        <v/>
      </c>
      <c r="G169" s="463" t="str">
        <f t="shared" si="9"/>
        <v/>
      </c>
      <c r="H169" s="460" t="str">
        <f t="shared" si="10"/>
        <v>否</v>
      </c>
      <c r="I169" s="452" t="str">
        <f t="shared" si="11"/>
        <v>项</v>
      </c>
    </row>
    <row r="170" ht="34.9" customHeight="1" spans="1:9">
      <c r="A170" s="461">
        <v>20128</v>
      </c>
      <c r="B170" s="462" t="s">
        <v>280</v>
      </c>
      <c r="C170" s="176">
        <f>SUM(C171:C176)</f>
        <v>80</v>
      </c>
      <c r="D170" s="176">
        <f>SUM(D171:D176)</f>
        <v>80</v>
      </c>
      <c r="E170" s="177">
        <f>SUM(E171:E176)</f>
        <v>73</v>
      </c>
      <c r="F170" s="463">
        <f t="shared" si="8"/>
        <v>-0.0875</v>
      </c>
      <c r="G170" s="463">
        <f t="shared" si="9"/>
        <v>0.9125</v>
      </c>
      <c r="H170" s="460" t="str">
        <f t="shared" si="10"/>
        <v>是</v>
      </c>
      <c r="I170" s="452" t="str">
        <f t="shared" si="11"/>
        <v>款</v>
      </c>
    </row>
    <row r="171" ht="34.9" customHeight="1" spans="1:9">
      <c r="A171" s="461">
        <v>2012801</v>
      </c>
      <c r="B171" s="462" t="s">
        <v>179</v>
      </c>
      <c r="C171" s="464">
        <v>74</v>
      </c>
      <c r="D171" s="165">
        <v>74</v>
      </c>
      <c r="E171" s="253">
        <v>67</v>
      </c>
      <c r="F171" s="463">
        <f t="shared" si="8"/>
        <v>-0.0945945945945946</v>
      </c>
      <c r="G171" s="463">
        <f t="shared" si="9"/>
        <v>0.905405405405405</v>
      </c>
      <c r="H171" s="460" t="str">
        <f t="shared" si="10"/>
        <v>是</v>
      </c>
      <c r="I171" s="452" t="str">
        <f t="shared" si="11"/>
        <v>项</v>
      </c>
    </row>
    <row r="172" ht="34.9" customHeight="1" spans="1:9">
      <c r="A172" s="461">
        <v>2012802</v>
      </c>
      <c r="B172" s="462" t="s">
        <v>180</v>
      </c>
      <c r="C172" s="464">
        <v>5</v>
      </c>
      <c r="D172" s="165">
        <v>5</v>
      </c>
      <c r="E172" s="253">
        <v>6</v>
      </c>
      <c r="F172" s="463">
        <f t="shared" si="8"/>
        <v>0.2</v>
      </c>
      <c r="G172" s="463">
        <f t="shared" si="9"/>
        <v>1.2</v>
      </c>
      <c r="H172" s="460" t="str">
        <f t="shared" si="10"/>
        <v>是</v>
      </c>
      <c r="I172" s="452" t="str">
        <f t="shared" si="11"/>
        <v>项</v>
      </c>
    </row>
    <row r="173" ht="34.9" customHeight="1" spans="1:9">
      <c r="A173" s="461">
        <v>2012803</v>
      </c>
      <c r="B173" s="462" t="s">
        <v>181</v>
      </c>
      <c r="C173" s="464">
        <v>0</v>
      </c>
      <c r="D173" s="165">
        <v>0</v>
      </c>
      <c r="E173" s="253">
        <v>0</v>
      </c>
      <c r="F173" s="463" t="str">
        <f t="shared" si="8"/>
        <v/>
      </c>
      <c r="G173" s="463" t="str">
        <f t="shared" si="9"/>
        <v/>
      </c>
      <c r="H173" s="460" t="str">
        <f t="shared" si="10"/>
        <v>否</v>
      </c>
      <c r="I173" s="452" t="str">
        <f t="shared" si="11"/>
        <v>项</v>
      </c>
    </row>
    <row r="174" ht="34.9" customHeight="1" spans="1:9">
      <c r="A174" s="461">
        <v>2012804</v>
      </c>
      <c r="B174" s="462" t="s">
        <v>193</v>
      </c>
      <c r="C174" s="464">
        <v>0</v>
      </c>
      <c r="D174" s="165">
        <v>0</v>
      </c>
      <c r="E174" s="253">
        <v>0</v>
      </c>
      <c r="F174" s="463" t="str">
        <f t="shared" si="8"/>
        <v/>
      </c>
      <c r="G174" s="463" t="str">
        <f t="shared" si="9"/>
        <v/>
      </c>
      <c r="H174" s="460" t="str">
        <f t="shared" si="10"/>
        <v>否</v>
      </c>
      <c r="I174" s="452" t="str">
        <f t="shared" si="11"/>
        <v>项</v>
      </c>
    </row>
    <row r="175" ht="34.9" customHeight="1" spans="1:9">
      <c r="A175" s="461">
        <v>2012850</v>
      </c>
      <c r="B175" s="462" t="s">
        <v>188</v>
      </c>
      <c r="C175" s="464">
        <v>0</v>
      </c>
      <c r="D175" s="165">
        <v>0</v>
      </c>
      <c r="E175" s="253">
        <v>0</v>
      </c>
      <c r="F175" s="463" t="str">
        <f t="shared" si="8"/>
        <v/>
      </c>
      <c r="G175" s="463" t="str">
        <f t="shared" si="9"/>
        <v/>
      </c>
      <c r="H175" s="460" t="str">
        <f t="shared" si="10"/>
        <v>否</v>
      </c>
      <c r="I175" s="452" t="str">
        <f t="shared" si="11"/>
        <v>项</v>
      </c>
    </row>
    <row r="176" ht="34.9" customHeight="1" spans="1:9">
      <c r="A176" s="461">
        <v>2012899</v>
      </c>
      <c r="B176" s="462" t="s">
        <v>281</v>
      </c>
      <c r="C176" s="464">
        <v>1</v>
      </c>
      <c r="D176" s="165">
        <v>1</v>
      </c>
      <c r="E176" s="253">
        <v>0</v>
      </c>
      <c r="F176" s="463">
        <f t="shared" si="8"/>
        <v>-1</v>
      </c>
      <c r="G176" s="463">
        <f t="shared" si="9"/>
        <v>0</v>
      </c>
      <c r="H176" s="460" t="str">
        <f t="shared" si="10"/>
        <v>是</v>
      </c>
      <c r="I176" s="452" t="str">
        <f t="shared" si="11"/>
        <v>项</v>
      </c>
    </row>
    <row r="177" ht="34.9" customHeight="1" spans="1:9">
      <c r="A177" s="461">
        <v>20129</v>
      </c>
      <c r="B177" s="462" t="s">
        <v>282</v>
      </c>
      <c r="C177" s="176">
        <f>SUM(C178:C183)</f>
        <v>482</v>
      </c>
      <c r="D177" s="176">
        <f>SUM(D178:D183)</f>
        <v>482</v>
      </c>
      <c r="E177" s="177">
        <f>SUM(E178:E183)</f>
        <v>406</v>
      </c>
      <c r="F177" s="463">
        <f t="shared" si="8"/>
        <v>-0.157676348547718</v>
      </c>
      <c r="G177" s="463">
        <f t="shared" si="9"/>
        <v>0.842323651452282</v>
      </c>
      <c r="H177" s="460" t="str">
        <f t="shared" si="10"/>
        <v>是</v>
      </c>
      <c r="I177" s="452" t="str">
        <f t="shared" si="11"/>
        <v>款</v>
      </c>
    </row>
    <row r="178" ht="34.9" customHeight="1" spans="1:9">
      <c r="A178" s="461">
        <v>2012901</v>
      </c>
      <c r="B178" s="462" t="s">
        <v>179</v>
      </c>
      <c r="C178" s="464">
        <v>334</v>
      </c>
      <c r="D178" s="165">
        <v>334</v>
      </c>
      <c r="E178" s="253">
        <v>312</v>
      </c>
      <c r="F178" s="463">
        <f t="shared" si="8"/>
        <v>-0.0658682634730539</v>
      </c>
      <c r="G178" s="463">
        <f t="shared" si="9"/>
        <v>0.934131736526946</v>
      </c>
      <c r="H178" s="460" t="str">
        <f t="shared" si="10"/>
        <v>是</v>
      </c>
      <c r="I178" s="452" t="str">
        <f t="shared" si="11"/>
        <v>项</v>
      </c>
    </row>
    <row r="179" ht="34.9" customHeight="1" spans="1:9">
      <c r="A179" s="461">
        <v>2012902</v>
      </c>
      <c r="B179" s="462" t="s">
        <v>180</v>
      </c>
      <c r="C179" s="464">
        <v>64</v>
      </c>
      <c r="D179" s="165">
        <v>64</v>
      </c>
      <c r="E179" s="253">
        <v>13</v>
      </c>
      <c r="F179" s="463">
        <f t="shared" si="8"/>
        <v>-0.796875</v>
      </c>
      <c r="G179" s="463">
        <f t="shared" si="9"/>
        <v>0.203125</v>
      </c>
      <c r="H179" s="460" t="str">
        <f t="shared" si="10"/>
        <v>是</v>
      </c>
      <c r="I179" s="452" t="str">
        <f t="shared" si="11"/>
        <v>项</v>
      </c>
    </row>
    <row r="180" ht="34.9" customHeight="1" spans="1:9">
      <c r="A180" s="461">
        <v>2012903</v>
      </c>
      <c r="B180" s="462" t="s">
        <v>181</v>
      </c>
      <c r="C180" s="464">
        <v>0</v>
      </c>
      <c r="D180" s="165">
        <v>0</v>
      </c>
      <c r="E180" s="253">
        <v>0</v>
      </c>
      <c r="F180" s="463" t="str">
        <f t="shared" si="8"/>
        <v/>
      </c>
      <c r="G180" s="463" t="str">
        <f t="shared" si="9"/>
        <v/>
      </c>
      <c r="H180" s="460" t="str">
        <f t="shared" si="10"/>
        <v>否</v>
      </c>
      <c r="I180" s="452" t="str">
        <f t="shared" si="11"/>
        <v>项</v>
      </c>
    </row>
    <row r="181" ht="34.9" customHeight="1" spans="1:9">
      <c r="A181" s="461">
        <v>2012906</v>
      </c>
      <c r="B181" s="462" t="s">
        <v>283</v>
      </c>
      <c r="C181" s="464">
        <v>0</v>
      </c>
      <c r="D181" s="165">
        <v>0</v>
      </c>
      <c r="E181" s="253">
        <v>0</v>
      </c>
      <c r="F181" s="463" t="str">
        <f t="shared" si="8"/>
        <v/>
      </c>
      <c r="G181" s="463" t="str">
        <f t="shared" si="9"/>
        <v/>
      </c>
      <c r="H181" s="460" t="str">
        <f t="shared" si="10"/>
        <v>否</v>
      </c>
      <c r="I181" s="452" t="str">
        <f t="shared" si="11"/>
        <v>项</v>
      </c>
    </row>
    <row r="182" ht="34.9" customHeight="1" spans="1:9">
      <c r="A182" s="461">
        <v>2012950</v>
      </c>
      <c r="B182" s="462" t="s">
        <v>188</v>
      </c>
      <c r="C182" s="464">
        <v>29</v>
      </c>
      <c r="D182" s="165">
        <v>29</v>
      </c>
      <c r="E182" s="253">
        <v>19</v>
      </c>
      <c r="F182" s="463">
        <f t="shared" si="8"/>
        <v>-0.344827586206897</v>
      </c>
      <c r="G182" s="463">
        <f t="shared" si="9"/>
        <v>0.655172413793103</v>
      </c>
      <c r="H182" s="460" t="str">
        <f t="shared" si="10"/>
        <v>是</v>
      </c>
      <c r="I182" s="452" t="str">
        <f t="shared" si="11"/>
        <v>项</v>
      </c>
    </row>
    <row r="183" ht="34.9" customHeight="1" spans="1:9">
      <c r="A183" s="461">
        <v>2012999</v>
      </c>
      <c r="B183" s="462" t="s">
        <v>284</v>
      </c>
      <c r="C183" s="464">
        <v>55</v>
      </c>
      <c r="D183" s="165">
        <v>55</v>
      </c>
      <c r="E183" s="253">
        <v>62</v>
      </c>
      <c r="F183" s="463">
        <f t="shared" si="8"/>
        <v>0.127272727272727</v>
      </c>
      <c r="G183" s="463">
        <f t="shared" si="9"/>
        <v>1.12727272727273</v>
      </c>
      <c r="H183" s="460" t="str">
        <f t="shared" si="10"/>
        <v>是</v>
      </c>
      <c r="I183" s="452" t="str">
        <f t="shared" si="11"/>
        <v>项</v>
      </c>
    </row>
    <row r="184" ht="34.9" customHeight="1" spans="1:9">
      <c r="A184" s="461">
        <v>20131</v>
      </c>
      <c r="B184" s="462" t="s">
        <v>285</v>
      </c>
      <c r="C184" s="176">
        <f>SUM(C185:C190)</f>
        <v>3185</v>
      </c>
      <c r="D184" s="176">
        <f>SUM(D185:D190)</f>
        <v>2490</v>
      </c>
      <c r="E184" s="177">
        <f>SUM(E185:E190)</f>
        <v>1576</v>
      </c>
      <c r="F184" s="463">
        <f t="shared" si="8"/>
        <v>-0.505180533751962</v>
      </c>
      <c r="G184" s="463">
        <f t="shared" si="9"/>
        <v>0.632931726907631</v>
      </c>
      <c r="H184" s="460" t="str">
        <f t="shared" si="10"/>
        <v>是</v>
      </c>
      <c r="I184" s="452" t="str">
        <f t="shared" si="11"/>
        <v>款</v>
      </c>
    </row>
    <row r="185" ht="34.9" customHeight="1" spans="1:9">
      <c r="A185" s="461">
        <v>2013101</v>
      </c>
      <c r="B185" s="462" t="s">
        <v>179</v>
      </c>
      <c r="C185" s="464">
        <v>2795</v>
      </c>
      <c r="D185" s="165">
        <v>2095</v>
      </c>
      <c r="E185" s="253">
        <v>1196</v>
      </c>
      <c r="F185" s="463">
        <f t="shared" si="8"/>
        <v>-0.572093023255814</v>
      </c>
      <c r="G185" s="463">
        <f t="shared" si="9"/>
        <v>0.570883054892601</v>
      </c>
      <c r="H185" s="460" t="str">
        <f t="shared" si="10"/>
        <v>是</v>
      </c>
      <c r="I185" s="452" t="str">
        <f t="shared" si="11"/>
        <v>项</v>
      </c>
    </row>
    <row r="186" ht="34.9" customHeight="1" spans="1:9">
      <c r="A186" s="461">
        <v>2013102</v>
      </c>
      <c r="B186" s="462" t="s">
        <v>180</v>
      </c>
      <c r="C186" s="464">
        <v>297</v>
      </c>
      <c r="D186" s="165">
        <v>302</v>
      </c>
      <c r="E186" s="253">
        <v>327</v>
      </c>
      <c r="F186" s="463">
        <f t="shared" si="8"/>
        <v>0.101010101010101</v>
      </c>
      <c r="G186" s="463">
        <f t="shared" si="9"/>
        <v>1.08278145695364</v>
      </c>
      <c r="H186" s="460" t="str">
        <f t="shared" si="10"/>
        <v>是</v>
      </c>
      <c r="I186" s="452" t="str">
        <f t="shared" si="11"/>
        <v>项</v>
      </c>
    </row>
    <row r="187" ht="34.9" customHeight="1" spans="1:9">
      <c r="A187" s="461">
        <v>2013103</v>
      </c>
      <c r="B187" s="462" t="s">
        <v>181</v>
      </c>
      <c r="C187" s="464">
        <v>0</v>
      </c>
      <c r="D187" s="165">
        <v>0</v>
      </c>
      <c r="E187" s="253">
        <v>0</v>
      </c>
      <c r="F187" s="463" t="str">
        <f t="shared" si="8"/>
        <v/>
      </c>
      <c r="G187" s="463" t="str">
        <f t="shared" si="9"/>
        <v/>
      </c>
      <c r="H187" s="460" t="str">
        <f t="shared" si="10"/>
        <v>否</v>
      </c>
      <c r="I187" s="452" t="str">
        <f t="shared" si="11"/>
        <v>项</v>
      </c>
    </row>
    <row r="188" ht="34.9" customHeight="1" spans="1:9">
      <c r="A188" s="461">
        <v>2013105</v>
      </c>
      <c r="B188" s="462" t="s">
        <v>286</v>
      </c>
      <c r="C188" s="464">
        <v>10</v>
      </c>
      <c r="D188" s="165">
        <v>10</v>
      </c>
      <c r="E188" s="253">
        <v>0</v>
      </c>
      <c r="F188" s="463">
        <f t="shared" si="8"/>
        <v>-1</v>
      </c>
      <c r="G188" s="463">
        <f t="shared" si="9"/>
        <v>0</v>
      </c>
      <c r="H188" s="460" t="str">
        <f t="shared" si="10"/>
        <v>是</v>
      </c>
      <c r="I188" s="452" t="str">
        <f t="shared" si="11"/>
        <v>项</v>
      </c>
    </row>
    <row r="189" ht="34.9" customHeight="1" spans="1:9">
      <c r="A189" s="461">
        <v>2013150</v>
      </c>
      <c r="B189" s="462" t="s">
        <v>188</v>
      </c>
      <c r="C189" s="464">
        <v>4</v>
      </c>
      <c r="D189" s="165">
        <v>4</v>
      </c>
      <c r="E189" s="253">
        <v>8</v>
      </c>
      <c r="F189" s="463">
        <f t="shared" si="8"/>
        <v>1</v>
      </c>
      <c r="G189" s="463">
        <f t="shared" si="9"/>
        <v>2</v>
      </c>
      <c r="H189" s="460" t="str">
        <f t="shared" si="10"/>
        <v>是</v>
      </c>
      <c r="I189" s="452" t="str">
        <f t="shared" si="11"/>
        <v>项</v>
      </c>
    </row>
    <row r="190" ht="34.9" customHeight="1" spans="1:9">
      <c r="A190" s="461">
        <v>2013199</v>
      </c>
      <c r="B190" s="462" t="s">
        <v>287</v>
      </c>
      <c r="C190" s="464">
        <v>79</v>
      </c>
      <c r="D190" s="165">
        <v>79</v>
      </c>
      <c r="E190" s="253">
        <v>45</v>
      </c>
      <c r="F190" s="463">
        <f t="shared" si="8"/>
        <v>-0.430379746835443</v>
      </c>
      <c r="G190" s="463">
        <f t="shared" si="9"/>
        <v>0.569620253164557</v>
      </c>
      <c r="H190" s="460" t="str">
        <f t="shared" si="10"/>
        <v>是</v>
      </c>
      <c r="I190" s="452" t="str">
        <f t="shared" si="11"/>
        <v>项</v>
      </c>
    </row>
    <row r="191" ht="34.9" customHeight="1" spans="1:9">
      <c r="A191" s="461">
        <v>20132</v>
      </c>
      <c r="B191" s="462" t="s">
        <v>288</v>
      </c>
      <c r="C191" s="176">
        <f>SUM(C192:C197)</f>
        <v>567</v>
      </c>
      <c r="D191" s="176">
        <f>SUM(D192:D197)</f>
        <v>567</v>
      </c>
      <c r="E191" s="177">
        <f>SUM(E192:E197)</f>
        <v>551</v>
      </c>
      <c r="F191" s="463">
        <f t="shared" si="8"/>
        <v>-0.0282186948853616</v>
      </c>
      <c r="G191" s="463">
        <f t="shared" si="9"/>
        <v>0.971781305114638</v>
      </c>
      <c r="H191" s="460" t="str">
        <f t="shared" si="10"/>
        <v>是</v>
      </c>
      <c r="I191" s="452" t="str">
        <f t="shared" si="11"/>
        <v>款</v>
      </c>
    </row>
    <row r="192" ht="34.9" customHeight="1" spans="1:9">
      <c r="A192" s="461">
        <v>2013201</v>
      </c>
      <c r="B192" s="462" t="s">
        <v>179</v>
      </c>
      <c r="C192" s="464">
        <v>349</v>
      </c>
      <c r="D192" s="165">
        <v>349</v>
      </c>
      <c r="E192" s="253">
        <v>384</v>
      </c>
      <c r="F192" s="463">
        <f t="shared" si="8"/>
        <v>0.100286532951289</v>
      </c>
      <c r="G192" s="463">
        <f t="shared" si="9"/>
        <v>1.10028653295129</v>
      </c>
      <c r="H192" s="460" t="str">
        <f t="shared" si="10"/>
        <v>是</v>
      </c>
      <c r="I192" s="452" t="str">
        <f t="shared" si="11"/>
        <v>项</v>
      </c>
    </row>
    <row r="193" ht="34.9" customHeight="1" spans="1:9">
      <c r="A193" s="461">
        <v>2013202</v>
      </c>
      <c r="B193" s="462" t="s">
        <v>180</v>
      </c>
      <c r="C193" s="464">
        <v>218</v>
      </c>
      <c r="D193" s="165">
        <v>218</v>
      </c>
      <c r="E193" s="253">
        <v>140</v>
      </c>
      <c r="F193" s="463">
        <f t="shared" si="8"/>
        <v>-0.357798165137615</v>
      </c>
      <c r="G193" s="463">
        <f t="shared" si="9"/>
        <v>0.642201834862385</v>
      </c>
      <c r="H193" s="460" t="str">
        <f t="shared" si="10"/>
        <v>是</v>
      </c>
      <c r="I193" s="452" t="str">
        <f t="shared" si="11"/>
        <v>项</v>
      </c>
    </row>
    <row r="194" ht="34.9" customHeight="1" spans="1:9">
      <c r="A194" s="461">
        <v>2013203</v>
      </c>
      <c r="B194" s="462" t="s">
        <v>181</v>
      </c>
      <c r="C194" s="464">
        <v>0</v>
      </c>
      <c r="D194" s="165">
        <v>0</v>
      </c>
      <c r="E194" s="253">
        <v>7</v>
      </c>
      <c r="F194" s="463" t="str">
        <f t="shared" si="8"/>
        <v/>
      </c>
      <c r="G194" s="463" t="str">
        <f t="shared" si="9"/>
        <v/>
      </c>
      <c r="H194" s="460" t="str">
        <f t="shared" si="10"/>
        <v>是</v>
      </c>
      <c r="I194" s="452" t="str">
        <f t="shared" si="11"/>
        <v>项</v>
      </c>
    </row>
    <row r="195" ht="34.9" customHeight="1" spans="1:9">
      <c r="A195" s="461">
        <v>2013204</v>
      </c>
      <c r="B195" s="462" t="s">
        <v>289</v>
      </c>
      <c r="C195" s="464">
        <v>0</v>
      </c>
      <c r="D195" s="165">
        <v>0</v>
      </c>
      <c r="E195" s="253">
        <v>0</v>
      </c>
      <c r="F195" s="463" t="str">
        <f t="shared" si="8"/>
        <v/>
      </c>
      <c r="G195" s="463" t="str">
        <f t="shared" si="9"/>
        <v/>
      </c>
      <c r="H195" s="460" t="str">
        <f t="shared" si="10"/>
        <v>否</v>
      </c>
      <c r="I195" s="452" t="str">
        <f t="shared" si="11"/>
        <v>项</v>
      </c>
    </row>
    <row r="196" ht="34.9" customHeight="1" spans="1:9">
      <c r="A196" s="461">
        <v>2013250</v>
      </c>
      <c r="B196" s="462" t="s">
        <v>188</v>
      </c>
      <c r="C196" s="464">
        <v>0</v>
      </c>
      <c r="D196" s="165">
        <v>0</v>
      </c>
      <c r="E196" s="253">
        <v>7</v>
      </c>
      <c r="F196" s="463" t="str">
        <f t="shared" si="8"/>
        <v/>
      </c>
      <c r="G196" s="463" t="str">
        <f t="shared" si="9"/>
        <v/>
      </c>
      <c r="H196" s="460" t="str">
        <f t="shared" si="10"/>
        <v>是</v>
      </c>
      <c r="I196" s="452" t="str">
        <f t="shared" si="11"/>
        <v>项</v>
      </c>
    </row>
    <row r="197" ht="34.9" customHeight="1" spans="1:9">
      <c r="A197" s="461">
        <v>2013299</v>
      </c>
      <c r="B197" s="462" t="s">
        <v>290</v>
      </c>
      <c r="C197" s="464">
        <v>0</v>
      </c>
      <c r="D197" s="165">
        <v>0</v>
      </c>
      <c r="E197" s="253">
        <v>13</v>
      </c>
      <c r="F197" s="463" t="str">
        <f t="shared" ref="F197:F260" si="12">IF(C197&lt;&gt;0,E197/C197-1,"")</f>
        <v/>
      </c>
      <c r="G197" s="463" t="str">
        <f t="shared" ref="G197:G260" si="13">IF(D197&lt;&gt;0,E197/D197,"")</f>
        <v/>
      </c>
      <c r="H197" s="460" t="str">
        <f t="shared" ref="H197:H260" si="14">IF(LEN(A197)=3,"是",IF(B197&lt;&gt;"",IF(SUM(C197:E197)&lt;&gt;0,"是","否"),"是"))</f>
        <v>是</v>
      </c>
      <c r="I197" s="452" t="str">
        <f t="shared" ref="I197:I260" si="15">IF(LEN(A197)=3,"类",IF(LEN(A197)=5,"款","项"))</f>
        <v>项</v>
      </c>
    </row>
    <row r="198" ht="34.9" customHeight="1" spans="1:9">
      <c r="A198" s="461">
        <v>20133</v>
      </c>
      <c r="B198" s="462" t="s">
        <v>291</v>
      </c>
      <c r="C198" s="176">
        <f>SUM(C199:C204)</f>
        <v>920</v>
      </c>
      <c r="D198" s="176">
        <f>SUM(D199:D204)</f>
        <v>989</v>
      </c>
      <c r="E198" s="177">
        <f>SUM(E199:E204)</f>
        <v>549</v>
      </c>
      <c r="F198" s="463">
        <f t="shared" si="12"/>
        <v>-0.403260869565217</v>
      </c>
      <c r="G198" s="463">
        <f t="shared" si="13"/>
        <v>0.555106167846309</v>
      </c>
      <c r="H198" s="460" t="str">
        <f t="shared" si="14"/>
        <v>是</v>
      </c>
      <c r="I198" s="452" t="str">
        <f t="shared" si="15"/>
        <v>款</v>
      </c>
    </row>
    <row r="199" ht="34.9" customHeight="1" spans="1:9">
      <c r="A199" s="461">
        <v>2013301</v>
      </c>
      <c r="B199" s="462" t="s">
        <v>179</v>
      </c>
      <c r="C199" s="464">
        <v>191</v>
      </c>
      <c r="D199" s="165">
        <v>191</v>
      </c>
      <c r="E199" s="253">
        <v>183</v>
      </c>
      <c r="F199" s="463">
        <f t="shared" si="12"/>
        <v>-0.0418848167539267</v>
      </c>
      <c r="G199" s="463">
        <f t="shared" si="13"/>
        <v>0.958115183246073</v>
      </c>
      <c r="H199" s="460" t="str">
        <f t="shared" si="14"/>
        <v>是</v>
      </c>
      <c r="I199" s="452" t="str">
        <f t="shared" si="15"/>
        <v>项</v>
      </c>
    </row>
    <row r="200" s="305" customFormat="1" ht="34.9" customHeight="1" spans="1:9">
      <c r="A200" s="461">
        <v>2013302</v>
      </c>
      <c r="B200" s="462" t="s">
        <v>180</v>
      </c>
      <c r="C200" s="464">
        <v>162</v>
      </c>
      <c r="D200" s="165">
        <v>222</v>
      </c>
      <c r="E200" s="253">
        <v>101</v>
      </c>
      <c r="F200" s="463">
        <f t="shared" si="12"/>
        <v>-0.376543209876543</v>
      </c>
      <c r="G200" s="463">
        <f t="shared" si="13"/>
        <v>0.454954954954955</v>
      </c>
      <c r="H200" s="460" t="str">
        <f t="shared" si="14"/>
        <v>是</v>
      </c>
      <c r="I200" s="452" t="str">
        <f t="shared" si="15"/>
        <v>项</v>
      </c>
    </row>
    <row r="201" ht="34.9" customHeight="1" spans="1:9">
      <c r="A201" s="461">
        <v>2013303</v>
      </c>
      <c r="B201" s="462" t="s">
        <v>181</v>
      </c>
      <c r="C201" s="464">
        <v>0</v>
      </c>
      <c r="D201" s="165">
        <v>0</v>
      </c>
      <c r="E201" s="253">
        <v>0</v>
      </c>
      <c r="F201" s="463" t="str">
        <f t="shared" si="12"/>
        <v/>
      </c>
      <c r="G201" s="463" t="str">
        <f t="shared" si="13"/>
        <v/>
      </c>
      <c r="H201" s="460" t="str">
        <f t="shared" si="14"/>
        <v>否</v>
      </c>
      <c r="I201" s="452" t="str">
        <f t="shared" si="15"/>
        <v>项</v>
      </c>
    </row>
    <row r="202" ht="34.9" customHeight="1" spans="1:9">
      <c r="A202" s="461">
        <v>2013304</v>
      </c>
      <c r="B202" s="462" t="s">
        <v>292</v>
      </c>
      <c r="C202" s="464">
        <v>0</v>
      </c>
      <c r="D202" s="165">
        <v>0</v>
      </c>
      <c r="E202" s="253">
        <v>0</v>
      </c>
      <c r="F202" s="463" t="str">
        <f t="shared" si="12"/>
        <v/>
      </c>
      <c r="G202" s="463" t="str">
        <f t="shared" si="13"/>
        <v/>
      </c>
      <c r="H202" s="460" t="str">
        <f t="shared" si="14"/>
        <v>否</v>
      </c>
      <c r="I202" s="452" t="str">
        <f t="shared" si="15"/>
        <v>项</v>
      </c>
    </row>
    <row r="203" ht="34.9" customHeight="1" spans="1:9">
      <c r="A203" s="461">
        <v>2013350</v>
      </c>
      <c r="B203" s="462" t="s">
        <v>188</v>
      </c>
      <c r="C203" s="464">
        <v>170</v>
      </c>
      <c r="D203" s="165">
        <v>179</v>
      </c>
      <c r="E203" s="253">
        <v>221</v>
      </c>
      <c r="F203" s="463">
        <f t="shared" si="12"/>
        <v>0.3</v>
      </c>
      <c r="G203" s="463">
        <f t="shared" si="13"/>
        <v>1.23463687150838</v>
      </c>
      <c r="H203" s="460" t="str">
        <f t="shared" si="14"/>
        <v>是</v>
      </c>
      <c r="I203" s="452" t="str">
        <f t="shared" si="15"/>
        <v>项</v>
      </c>
    </row>
    <row r="204" ht="34.9" customHeight="1" spans="1:9">
      <c r="A204" s="461">
        <v>2013399</v>
      </c>
      <c r="B204" s="462" t="s">
        <v>293</v>
      </c>
      <c r="C204" s="464">
        <v>397</v>
      </c>
      <c r="D204" s="165">
        <v>397</v>
      </c>
      <c r="E204" s="253">
        <v>44</v>
      </c>
      <c r="F204" s="463">
        <f t="shared" si="12"/>
        <v>-0.889168765743073</v>
      </c>
      <c r="G204" s="463">
        <f t="shared" si="13"/>
        <v>0.110831234256927</v>
      </c>
      <c r="H204" s="460" t="str">
        <f t="shared" si="14"/>
        <v>是</v>
      </c>
      <c r="I204" s="452" t="str">
        <f t="shared" si="15"/>
        <v>项</v>
      </c>
    </row>
    <row r="205" ht="34.9" customHeight="1" spans="1:9">
      <c r="A205" s="461">
        <v>20134</v>
      </c>
      <c r="B205" s="462" t="s">
        <v>294</v>
      </c>
      <c r="C205" s="176">
        <f>SUM(C206:C212)</f>
        <v>169</v>
      </c>
      <c r="D205" s="176">
        <f>SUM(D206:D212)</f>
        <v>169</v>
      </c>
      <c r="E205" s="177">
        <f>SUM(E206:E212)</f>
        <v>175</v>
      </c>
      <c r="F205" s="463">
        <f t="shared" si="12"/>
        <v>0.0355029585798816</v>
      </c>
      <c r="G205" s="463">
        <f t="shared" si="13"/>
        <v>1.03550295857988</v>
      </c>
      <c r="H205" s="460" t="str">
        <f t="shared" si="14"/>
        <v>是</v>
      </c>
      <c r="I205" s="452" t="str">
        <f t="shared" si="15"/>
        <v>款</v>
      </c>
    </row>
    <row r="206" ht="34.9" customHeight="1" spans="1:9">
      <c r="A206" s="461">
        <v>2013401</v>
      </c>
      <c r="B206" s="462" t="s">
        <v>179</v>
      </c>
      <c r="C206" s="464">
        <v>149</v>
      </c>
      <c r="D206" s="165">
        <v>149</v>
      </c>
      <c r="E206" s="253">
        <v>156</v>
      </c>
      <c r="F206" s="463">
        <f t="shared" si="12"/>
        <v>0.0469798657718121</v>
      </c>
      <c r="G206" s="463">
        <f t="shared" si="13"/>
        <v>1.04697986577181</v>
      </c>
      <c r="H206" s="460" t="str">
        <f t="shared" si="14"/>
        <v>是</v>
      </c>
      <c r="I206" s="452" t="str">
        <f t="shared" si="15"/>
        <v>项</v>
      </c>
    </row>
    <row r="207" ht="34.9" customHeight="1" spans="1:9">
      <c r="A207" s="461">
        <v>2013402</v>
      </c>
      <c r="B207" s="462" t="s">
        <v>180</v>
      </c>
      <c r="C207" s="464">
        <v>6</v>
      </c>
      <c r="D207" s="165">
        <v>6</v>
      </c>
      <c r="E207" s="253">
        <v>4</v>
      </c>
      <c r="F207" s="463">
        <f t="shared" si="12"/>
        <v>-0.333333333333333</v>
      </c>
      <c r="G207" s="463">
        <f t="shared" si="13"/>
        <v>0.666666666666667</v>
      </c>
      <c r="H207" s="460" t="str">
        <f t="shared" si="14"/>
        <v>是</v>
      </c>
      <c r="I207" s="452" t="str">
        <f t="shared" si="15"/>
        <v>项</v>
      </c>
    </row>
    <row r="208" ht="34.9" customHeight="1" spans="1:9">
      <c r="A208" s="461">
        <v>2013403</v>
      </c>
      <c r="B208" s="462" t="s">
        <v>181</v>
      </c>
      <c r="C208" s="464">
        <v>0</v>
      </c>
      <c r="D208" s="165">
        <v>0</v>
      </c>
      <c r="E208" s="253">
        <v>0</v>
      </c>
      <c r="F208" s="463" t="str">
        <f t="shared" si="12"/>
        <v/>
      </c>
      <c r="G208" s="463" t="str">
        <f t="shared" si="13"/>
        <v/>
      </c>
      <c r="H208" s="460" t="str">
        <f t="shared" si="14"/>
        <v>否</v>
      </c>
      <c r="I208" s="452" t="str">
        <f t="shared" si="15"/>
        <v>项</v>
      </c>
    </row>
    <row r="209" ht="34.9" customHeight="1" spans="1:9">
      <c r="A209" s="461">
        <v>2013404</v>
      </c>
      <c r="B209" s="462" t="s">
        <v>295</v>
      </c>
      <c r="C209" s="464">
        <v>5</v>
      </c>
      <c r="D209" s="165">
        <v>5</v>
      </c>
      <c r="E209" s="253">
        <v>4</v>
      </c>
      <c r="F209" s="463">
        <f t="shared" si="12"/>
        <v>-0.2</v>
      </c>
      <c r="G209" s="463">
        <f t="shared" si="13"/>
        <v>0.8</v>
      </c>
      <c r="H209" s="460" t="str">
        <f t="shared" si="14"/>
        <v>是</v>
      </c>
      <c r="I209" s="452" t="str">
        <f t="shared" si="15"/>
        <v>项</v>
      </c>
    </row>
    <row r="210" ht="34.9" customHeight="1" spans="1:9">
      <c r="A210" s="461">
        <v>2013405</v>
      </c>
      <c r="B210" s="462" t="s">
        <v>296</v>
      </c>
      <c r="C210" s="464">
        <v>0</v>
      </c>
      <c r="D210" s="165">
        <v>0</v>
      </c>
      <c r="E210" s="253">
        <v>2</v>
      </c>
      <c r="F210" s="463" t="str">
        <f t="shared" si="12"/>
        <v/>
      </c>
      <c r="G210" s="463" t="str">
        <f t="shared" si="13"/>
        <v/>
      </c>
      <c r="H210" s="460" t="str">
        <f t="shared" si="14"/>
        <v>是</v>
      </c>
      <c r="I210" s="452" t="str">
        <f t="shared" si="15"/>
        <v>项</v>
      </c>
    </row>
    <row r="211" ht="34.9" customHeight="1" spans="1:9">
      <c r="A211" s="461">
        <v>2013450</v>
      </c>
      <c r="B211" s="462" t="s">
        <v>188</v>
      </c>
      <c r="C211" s="464">
        <v>0</v>
      </c>
      <c r="D211" s="165">
        <v>0</v>
      </c>
      <c r="E211" s="253">
        <v>0</v>
      </c>
      <c r="F211" s="463" t="str">
        <f t="shared" si="12"/>
        <v/>
      </c>
      <c r="G211" s="463" t="str">
        <f t="shared" si="13"/>
        <v/>
      </c>
      <c r="H211" s="460" t="str">
        <f t="shared" si="14"/>
        <v>否</v>
      </c>
      <c r="I211" s="452" t="str">
        <f t="shared" si="15"/>
        <v>项</v>
      </c>
    </row>
    <row r="212" ht="34.9" customHeight="1" spans="1:9">
      <c r="A212" s="461">
        <v>2013499</v>
      </c>
      <c r="B212" s="462" t="s">
        <v>297</v>
      </c>
      <c r="C212" s="464">
        <v>9</v>
      </c>
      <c r="D212" s="165">
        <v>9</v>
      </c>
      <c r="E212" s="253">
        <v>9</v>
      </c>
      <c r="F212" s="463">
        <f t="shared" si="12"/>
        <v>0</v>
      </c>
      <c r="G212" s="463">
        <f t="shared" si="13"/>
        <v>1</v>
      </c>
      <c r="H212" s="460" t="str">
        <f t="shared" si="14"/>
        <v>是</v>
      </c>
      <c r="I212" s="452" t="str">
        <f t="shared" si="15"/>
        <v>项</v>
      </c>
    </row>
    <row r="213" ht="34.9" customHeight="1" spans="1:9">
      <c r="A213" s="461">
        <v>20135</v>
      </c>
      <c r="B213" s="462" t="s">
        <v>298</v>
      </c>
      <c r="C213" s="176">
        <f>SUM(C214:C218)</f>
        <v>0</v>
      </c>
      <c r="D213" s="176">
        <f>SUM(D214:D218)</f>
        <v>0</v>
      </c>
      <c r="E213" s="177">
        <f>SUM(E214:E218)</f>
        <v>0</v>
      </c>
      <c r="F213" s="463" t="str">
        <f t="shared" si="12"/>
        <v/>
      </c>
      <c r="G213" s="463" t="str">
        <f t="shared" si="13"/>
        <v/>
      </c>
      <c r="H213" s="460" t="str">
        <f t="shared" si="14"/>
        <v>否</v>
      </c>
      <c r="I213" s="452" t="str">
        <f t="shared" si="15"/>
        <v>款</v>
      </c>
    </row>
    <row r="214" ht="34.9" customHeight="1" spans="1:9">
      <c r="A214" s="461">
        <v>2013501</v>
      </c>
      <c r="B214" s="462" t="s">
        <v>179</v>
      </c>
      <c r="C214" s="176"/>
      <c r="D214" s="176"/>
      <c r="E214" s="177"/>
      <c r="F214" s="463" t="str">
        <f t="shared" si="12"/>
        <v/>
      </c>
      <c r="G214" s="463" t="str">
        <f t="shared" si="13"/>
        <v/>
      </c>
      <c r="H214" s="460" t="str">
        <f t="shared" si="14"/>
        <v>否</v>
      </c>
      <c r="I214" s="452" t="str">
        <f t="shared" si="15"/>
        <v>项</v>
      </c>
    </row>
    <row r="215" ht="34.9" customHeight="1" spans="1:9">
      <c r="A215" s="461">
        <v>2013502</v>
      </c>
      <c r="B215" s="462" t="s">
        <v>180</v>
      </c>
      <c r="C215" s="176"/>
      <c r="D215" s="176"/>
      <c r="E215" s="177"/>
      <c r="F215" s="463" t="str">
        <f t="shared" si="12"/>
        <v/>
      </c>
      <c r="G215" s="463" t="str">
        <f t="shared" si="13"/>
        <v/>
      </c>
      <c r="H215" s="460" t="str">
        <f t="shared" si="14"/>
        <v>否</v>
      </c>
      <c r="I215" s="452" t="str">
        <f t="shared" si="15"/>
        <v>项</v>
      </c>
    </row>
    <row r="216" ht="34.9" customHeight="1" spans="1:9">
      <c r="A216" s="461">
        <v>2013503</v>
      </c>
      <c r="B216" s="462" t="s">
        <v>181</v>
      </c>
      <c r="C216" s="176"/>
      <c r="D216" s="176"/>
      <c r="E216" s="177"/>
      <c r="F216" s="463" t="str">
        <f t="shared" si="12"/>
        <v/>
      </c>
      <c r="G216" s="463" t="str">
        <f t="shared" si="13"/>
        <v/>
      </c>
      <c r="H216" s="460" t="str">
        <f t="shared" si="14"/>
        <v>否</v>
      </c>
      <c r="I216" s="452" t="str">
        <f t="shared" si="15"/>
        <v>项</v>
      </c>
    </row>
    <row r="217" ht="34.9" customHeight="1" spans="1:9">
      <c r="A217" s="461">
        <v>2013550</v>
      </c>
      <c r="B217" s="462" t="s">
        <v>188</v>
      </c>
      <c r="C217" s="176"/>
      <c r="D217" s="176"/>
      <c r="E217" s="177"/>
      <c r="F217" s="463" t="str">
        <f t="shared" si="12"/>
        <v/>
      </c>
      <c r="G217" s="463" t="str">
        <f t="shared" si="13"/>
        <v/>
      </c>
      <c r="H217" s="460" t="str">
        <f t="shared" si="14"/>
        <v>否</v>
      </c>
      <c r="I217" s="452" t="str">
        <f t="shared" si="15"/>
        <v>项</v>
      </c>
    </row>
    <row r="218" ht="34.9" customHeight="1" spans="1:9">
      <c r="A218" s="461">
        <v>2013599</v>
      </c>
      <c r="B218" s="462" t="s">
        <v>299</v>
      </c>
      <c r="C218" s="176"/>
      <c r="D218" s="176"/>
      <c r="E218" s="177"/>
      <c r="F218" s="463" t="str">
        <f t="shared" si="12"/>
        <v/>
      </c>
      <c r="G218" s="463" t="str">
        <f t="shared" si="13"/>
        <v/>
      </c>
      <c r="H218" s="460" t="str">
        <f t="shared" si="14"/>
        <v>否</v>
      </c>
      <c r="I218" s="452" t="str">
        <f t="shared" si="15"/>
        <v>项</v>
      </c>
    </row>
    <row r="219" ht="34.9" customHeight="1" spans="1:9">
      <c r="A219" s="461">
        <v>20136</v>
      </c>
      <c r="B219" s="462" t="s">
        <v>300</v>
      </c>
      <c r="C219" s="176">
        <f>SUM(C220:C224)</f>
        <v>0</v>
      </c>
      <c r="D219" s="176">
        <f>SUM(D220:D224)</f>
        <v>0</v>
      </c>
      <c r="E219" s="177">
        <f>SUM(E220:E224)</f>
        <v>4</v>
      </c>
      <c r="F219" s="463" t="str">
        <f t="shared" si="12"/>
        <v/>
      </c>
      <c r="G219" s="463" t="str">
        <f t="shared" si="13"/>
        <v/>
      </c>
      <c r="H219" s="460" t="str">
        <f t="shared" si="14"/>
        <v>是</v>
      </c>
      <c r="I219" s="452" t="str">
        <f t="shared" si="15"/>
        <v>款</v>
      </c>
    </row>
    <row r="220" ht="34.9" customHeight="1" spans="1:9">
      <c r="A220" s="461">
        <v>2013601</v>
      </c>
      <c r="B220" s="462" t="s">
        <v>179</v>
      </c>
      <c r="C220" s="176"/>
      <c r="D220" s="165">
        <v>0</v>
      </c>
      <c r="E220" s="253">
        <v>0</v>
      </c>
      <c r="F220" s="463" t="str">
        <f t="shared" si="12"/>
        <v/>
      </c>
      <c r="G220" s="463" t="str">
        <f t="shared" si="13"/>
        <v/>
      </c>
      <c r="H220" s="460" t="str">
        <f t="shared" si="14"/>
        <v>否</v>
      </c>
      <c r="I220" s="452" t="str">
        <f t="shared" si="15"/>
        <v>项</v>
      </c>
    </row>
    <row r="221" ht="34.9" customHeight="1" spans="1:9">
      <c r="A221" s="461">
        <v>2013602</v>
      </c>
      <c r="B221" s="462" t="s">
        <v>180</v>
      </c>
      <c r="C221" s="176"/>
      <c r="D221" s="165">
        <v>0</v>
      </c>
      <c r="E221" s="253">
        <v>0</v>
      </c>
      <c r="F221" s="463" t="str">
        <f t="shared" si="12"/>
        <v/>
      </c>
      <c r="G221" s="463" t="str">
        <f t="shared" si="13"/>
        <v/>
      </c>
      <c r="H221" s="460" t="str">
        <f t="shared" si="14"/>
        <v>否</v>
      </c>
      <c r="I221" s="452" t="str">
        <f t="shared" si="15"/>
        <v>项</v>
      </c>
    </row>
    <row r="222" ht="34.9" customHeight="1" spans="1:9">
      <c r="A222" s="461">
        <v>2013603</v>
      </c>
      <c r="B222" s="462" t="s">
        <v>181</v>
      </c>
      <c r="C222" s="176"/>
      <c r="D222" s="165">
        <v>0</v>
      </c>
      <c r="E222" s="253">
        <v>0</v>
      </c>
      <c r="F222" s="463" t="str">
        <f t="shared" si="12"/>
        <v/>
      </c>
      <c r="G222" s="463" t="str">
        <f t="shared" si="13"/>
        <v/>
      </c>
      <c r="H222" s="460" t="str">
        <f t="shared" si="14"/>
        <v>否</v>
      </c>
      <c r="I222" s="452" t="str">
        <f t="shared" si="15"/>
        <v>项</v>
      </c>
    </row>
    <row r="223" ht="34.9" customHeight="1" spans="1:9">
      <c r="A223" s="461">
        <v>2013650</v>
      </c>
      <c r="B223" s="462" t="s">
        <v>188</v>
      </c>
      <c r="C223" s="176"/>
      <c r="D223" s="165">
        <v>0</v>
      </c>
      <c r="E223" s="253">
        <v>0</v>
      </c>
      <c r="F223" s="463" t="str">
        <f t="shared" si="12"/>
        <v/>
      </c>
      <c r="G223" s="463" t="str">
        <f t="shared" si="13"/>
        <v/>
      </c>
      <c r="H223" s="460" t="str">
        <f t="shared" si="14"/>
        <v>否</v>
      </c>
      <c r="I223" s="452" t="str">
        <f t="shared" si="15"/>
        <v>项</v>
      </c>
    </row>
    <row r="224" ht="34.9" customHeight="1" spans="1:9">
      <c r="A224" s="461">
        <v>2013699</v>
      </c>
      <c r="B224" s="462" t="s">
        <v>301</v>
      </c>
      <c r="C224" s="176"/>
      <c r="D224" s="165">
        <v>0</v>
      </c>
      <c r="E224" s="253">
        <v>4</v>
      </c>
      <c r="F224" s="463" t="str">
        <f t="shared" si="12"/>
        <v/>
      </c>
      <c r="G224" s="463" t="str">
        <f t="shared" si="13"/>
        <v/>
      </c>
      <c r="H224" s="460" t="str">
        <f t="shared" si="14"/>
        <v>是</v>
      </c>
      <c r="I224" s="452" t="str">
        <f t="shared" si="15"/>
        <v>项</v>
      </c>
    </row>
    <row r="225" ht="34.9" customHeight="1" spans="1:9">
      <c r="A225" s="461">
        <v>20137</v>
      </c>
      <c r="B225" s="462" t="s">
        <v>302</v>
      </c>
      <c r="C225" s="176">
        <f>SUM(C226:C231)</f>
        <v>0</v>
      </c>
      <c r="D225" s="176">
        <f>SUM(D226:D231)</f>
        <v>0</v>
      </c>
      <c r="E225" s="177">
        <f>SUM(E226:E231)</f>
        <v>0</v>
      </c>
      <c r="F225" s="463" t="str">
        <f t="shared" si="12"/>
        <v/>
      </c>
      <c r="G225" s="463" t="str">
        <f t="shared" si="13"/>
        <v/>
      </c>
      <c r="H225" s="460" t="str">
        <f t="shared" si="14"/>
        <v>否</v>
      </c>
      <c r="I225" s="452" t="str">
        <f t="shared" si="15"/>
        <v>款</v>
      </c>
    </row>
    <row r="226" ht="34.9" customHeight="1" spans="1:9">
      <c r="A226" s="461">
        <v>2013701</v>
      </c>
      <c r="B226" s="462" t="s">
        <v>179</v>
      </c>
      <c r="C226" s="176"/>
      <c r="D226" s="176"/>
      <c r="E226" s="177"/>
      <c r="F226" s="463" t="str">
        <f t="shared" si="12"/>
        <v/>
      </c>
      <c r="G226" s="463" t="str">
        <f t="shared" si="13"/>
        <v/>
      </c>
      <c r="H226" s="460" t="str">
        <f t="shared" si="14"/>
        <v>否</v>
      </c>
      <c r="I226" s="452" t="str">
        <f t="shared" si="15"/>
        <v>项</v>
      </c>
    </row>
    <row r="227" ht="34.9" customHeight="1" spans="1:9">
      <c r="A227" s="461">
        <v>2013702</v>
      </c>
      <c r="B227" s="462" t="s">
        <v>180</v>
      </c>
      <c r="C227" s="176"/>
      <c r="D227" s="176"/>
      <c r="E227" s="177"/>
      <c r="F227" s="463" t="str">
        <f t="shared" si="12"/>
        <v/>
      </c>
      <c r="G227" s="463" t="str">
        <f t="shared" si="13"/>
        <v/>
      </c>
      <c r="H227" s="460" t="str">
        <f t="shared" si="14"/>
        <v>否</v>
      </c>
      <c r="I227" s="452" t="str">
        <f t="shared" si="15"/>
        <v>项</v>
      </c>
    </row>
    <row r="228" ht="34.9" customHeight="1" spans="1:9">
      <c r="A228" s="461">
        <v>2013703</v>
      </c>
      <c r="B228" s="462" t="s">
        <v>181</v>
      </c>
      <c r="C228" s="176"/>
      <c r="D228" s="176"/>
      <c r="E228" s="177"/>
      <c r="F228" s="463" t="str">
        <f t="shared" si="12"/>
        <v/>
      </c>
      <c r="G228" s="463" t="str">
        <f t="shared" si="13"/>
        <v/>
      </c>
      <c r="H228" s="460" t="str">
        <f t="shared" si="14"/>
        <v>否</v>
      </c>
      <c r="I228" s="452" t="str">
        <f t="shared" si="15"/>
        <v>项</v>
      </c>
    </row>
    <row r="229" ht="34.9" customHeight="1" spans="1:9">
      <c r="A229" s="461">
        <v>2013704</v>
      </c>
      <c r="B229" s="462" t="s">
        <v>303</v>
      </c>
      <c r="C229" s="176"/>
      <c r="D229" s="176"/>
      <c r="E229" s="177"/>
      <c r="F229" s="463" t="str">
        <f t="shared" si="12"/>
        <v/>
      </c>
      <c r="G229" s="463" t="str">
        <f t="shared" si="13"/>
        <v/>
      </c>
      <c r="H229" s="460" t="str">
        <f t="shared" si="14"/>
        <v>否</v>
      </c>
      <c r="I229" s="452" t="str">
        <f t="shared" si="15"/>
        <v>项</v>
      </c>
    </row>
    <row r="230" ht="34.9" customHeight="1" spans="1:9">
      <c r="A230" s="461">
        <v>2013750</v>
      </c>
      <c r="B230" s="462" t="s">
        <v>188</v>
      </c>
      <c r="C230" s="176"/>
      <c r="D230" s="176"/>
      <c r="E230" s="177"/>
      <c r="F230" s="463" t="str">
        <f t="shared" si="12"/>
        <v/>
      </c>
      <c r="G230" s="463" t="str">
        <f t="shared" si="13"/>
        <v/>
      </c>
      <c r="H230" s="460" t="str">
        <f t="shared" si="14"/>
        <v>否</v>
      </c>
      <c r="I230" s="452" t="str">
        <f t="shared" si="15"/>
        <v>项</v>
      </c>
    </row>
    <row r="231" ht="34.9" customHeight="1" spans="1:9">
      <c r="A231" s="461">
        <v>2013799</v>
      </c>
      <c r="B231" s="462" t="s">
        <v>304</v>
      </c>
      <c r="C231" s="176"/>
      <c r="D231" s="176"/>
      <c r="E231" s="177"/>
      <c r="F231" s="463" t="str">
        <f t="shared" si="12"/>
        <v/>
      </c>
      <c r="G231" s="463" t="str">
        <f t="shared" si="13"/>
        <v/>
      </c>
      <c r="H231" s="460" t="str">
        <f t="shared" si="14"/>
        <v>否</v>
      </c>
      <c r="I231" s="452" t="str">
        <f t="shared" si="15"/>
        <v>项</v>
      </c>
    </row>
    <row r="232" ht="34.9" customHeight="1" spans="1:9">
      <c r="A232" s="461">
        <v>20138</v>
      </c>
      <c r="B232" s="462" t="s">
        <v>305</v>
      </c>
      <c r="C232" s="176">
        <f>SUM(C233:C250)</f>
        <v>878</v>
      </c>
      <c r="D232" s="176">
        <f>SUM(D233:D250)</f>
        <v>878</v>
      </c>
      <c r="E232" s="177">
        <f>SUM(E233:E250)</f>
        <v>866</v>
      </c>
      <c r="F232" s="463">
        <f t="shared" si="12"/>
        <v>-0.0136674259681093</v>
      </c>
      <c r="G232" s="463">
        <f t="shared" si="13"/>
        <v>0.986332574031891</v>
      </c>
      <c r="H232" s="460" t="str">
        <f t="shared" si="14"/>
        <v>是</v>
      </c>
      <c r="I232" s="452" t="str">
        <f t="shared" si="15"/>
        <v>款</v>
      </c>
    </row>
    <row r="233" ht="34.9" customHeight="1" spans="1:9">
      <c r="A233" s="461">
        <v>2013801</v>
      </c>
      <c r="B233" s="462" t="s">
        <v>179</v>
      </c>
      <c r="C233" s="464">
        <v>769</v>
      </c>
      <c r="D233" s="165">
        <v>769</v>
      </c>
      <c r="E233" s="253">
        <v>748</v>
      </c>
      <c r="F233" s="463">
        <f t="shared" si="12"/>
        <v>-0.0273081924577373</v>
      </c>
      <c r="G233" s="463">
        <f t="shared" si="13"/>
        <v>0.972691807542263</v>
      </c>
      <c r="H233" s="460" t="str">
        <f t="shared" si="14"/>
        <v>是</v>
      </c>
      <c r="I233" s="452" t="str">
        <f t="shared" si="15"/>
        <v>项</v>
      </c>
    </row>
    <row r="234" s="305" customFormat="1" ht="34.9" customHeight="1" spans="1:9">
      <c r="A234" s="461">
        <v>2013802</v>
      </c>
      <c r="B234" s="462" t="s">
        <v>180</v>
      </c>
      <c r="C234" s="464">
        <v>15</v>
      </c>
      <c r="D234" s="165">
        <v>15</v>
      </c>
      <c r="E234" s="253">
        <v>44</v>
      </c>
      <c r="F234" s="463">
        <f t="shared" si="12"/>
        <v>1.93333333333333</v>
      </c>
      <c r="G234" s="463">
        <f t="shared" si="13"/>
        <v>2.93333333333333</v>
      </c>
      <c r="H234" s="460" t="str">
        <f t="shared" si="14"/>
        <v>是</v>
      </c>
      <c r="I234" s="452" t="str">
        <f t="shared" si="15"/>
        <v>项</v>
      </c>
    </row>
    <row r="235" ht="34.9" customHeight="1" spans="1:9">
      <c r="A235" s="461">
        <v>2013803</v>
      </c>
      <c r="B235" s="462" t="s">
        <v>181</v>
      </c>
      <c r="C235" s="464">
        <v>0</v>
      </c>
      <c r="D235" s="176"/>
      <c r="E235" s="177"/>
      <c r="F235" s="463" t="str">
        <f t="shared" si="12"/>
        <v/>
      </c>
      <c r="G235" s="463" t="str">
        <f t="shared" si="13"/>
        <v/>
      </c>
      <c r="H235" s="460" t="str">
        <f t="shared" si="14"/>
        <v>否</v>
      </c>
      <c r="I235" s="452" t="str">
        <f t="shared" si="15"/>
        <v>项</v>
      </c>
    </row>
    <row r="236" ht="34.9" customHeight="1" spans="1:9">
      <c r="A236" s="461">
        <v>2013804</v>
      </c>
      <c r="B236" s="462" t="s">
        <v>306</v>
      </c>
      <c r="C236" s="464">
        <v>38</v>
      </c>
      <c r="D236" s="165">
        <v>38</v>
      </c>
      <c r="E236" s="253">
        <v>5</v>
      </c>
      <c r="F236" s="463">
        <f t="shared" si="12"/>
        <v>-0.868421052631579</v>
      </c>
      <c r="G236" s="463">
        <f t="shared" si="13"/>
        <v>0.131578947368421</v>
      </c>
      <c r="H236" s="460" t="str">
        <f t="shared" si="14"/>
        <v>是</v>
      </c>
      <c r="I236" s="452" t="str">
        <f t="shared" si="15"/>
        <v>项</v>
      </c>
    </row>
    <row r="237" ht="34.9" customHeight="1" spans="1:9">
      <c r="A237" s="461">
        <v>2013805</v>
      </c>
      <c r="B237" s="462" t="s">
        <v>307</v>
      </c>
      <c r="C237" s="464">
        <v>9</v>
      </c>
      <c r="D237" s="165">
        <v>9</v>
      </c>
      <c r="E237" s="253">
        <v>5</v>
      </c>
      <c r="F237" s="463">
        <f t="shared" si="12"/>
        <v>-0.444444444444444</v>
      </c>
      <c r="G237" s="463">
        <f t="shared" si="13"/>
        <v>0.555555555555556</v>
      </c>
      <c r="H237" s="460" t="str">
        <f t="shared" si="14"/>
        <v>是</v>
      </c>
      <c r="I237" s="452" t="str">
        <f t="shared" si="15"/>
        <v>项</v>
      </c>
    </row>
    <row r="238" ht="34.9" customHeight="1" spans="1:9">
      <c r="A238" s="461">
        <v>2013806</v>
      </c>
      <c r="B238" s="462" t="s">
        <v>308</v>
      </c>
      <c r="C238" s="464">
        <v>0</v>
      </c>
      <c r="D238" s="176"/>
      <c r="E238" s="177"/>
      <c r="F238" s="463" t="str">
        <f t="shared" si="12"/>
        <v/>
      </c>
      <c r="G238" s="463" t="str">
        <f t="shared" si="13"/>
        <v/>
      </c>
      <c r="H238" s="460" t="str">
        <f t="shared" si="14"/>
        <v>否</v>
      </c>
      <c r="I238" s="452" t="str">
        <f t="shared" si="15"/>
        <v>项</v>
      </c>
    </row>
    <row r="239" ht="34.9" customHeight="1" spans="1:9">
      <c r="A239" s="461">
        <v>2013807</v>
      </c>
      <c r="B239" s="462" t="s">
        <v>309</v>
      </c>
      <c r="C239" s="464"/>
      <c r="D239" s="176"/>
      <c r="E239" s="177"/>
      <c r="F239" s="463" t="str">
        <f t="shared" si="12"/>
        <v/>
      </c>
      <c r="G239" s="463" t="str">
        <f t="shared" si="13"/>
        <v/>
      </c>
      <c r="H239" s="460" t="str">
        <f t="shared" si="14"/>
        <v>否</v>
      </c>
      <c r="I239" s="452" t="str">
        <f t="shared" si="15"/>
        <v>项</v>
      </c>
    </row>
    <row r="240" s="305" customFormat="1" ht="34.9" customHeight="1" spans="1:9">
      <c r="A240" s="461">
        <v>2013808</v>
      </c>
      <c r="B240" s="462" t="s">
        <v>220</v>
      </c>
      <c r="C240" s="464">
        <v>0</v>
      </c>
      <c r="D240" s="176"/>
      <c r="E240" s="177"/>
      <c r="F240" s="463" t="str">
        <f t="shared" si="12"/>
        <v/>
      </c>
      <c r="G240" s="463" t="str">
        <f t="shared" si="13"/>
        <v/>
      </c>
      <c r="H240" s="460" t="str">
        <f t="shared" si="14"/>
        <v>否</v>
      </c>
      <c r="I240" s="452" t="str">
        <f t="shared" si="15"/>
        <v>项</v>
      </c>
    </row>
    <row r="241" ht="34.9" customHeight="1" spans="1:9">
      <c r="A241" s="461">
        <v>2013809</v>
      </c>
      <c r="B241" s="462" t="s">
        <v>310</v>
      </c>
      <c r="C241" s="464">
        <v>0</v>
      </c>
      <c r="D241" s="176"/>
      <c r="E241" s="177"/>
      <c r="F241" s="463" t="str">
        <f t="shared" si="12"/>
        <v/>
      </c>
      <c r="G241" s="463" t="str">
        <f t="shared" si="13"/>
        <v/>
      </c>
      <c r="H241" s="460" t="str">
        <f t="shared" si="14"/>
        <v>否</v>
      </c>
      <c r="I241" s="452" t="str">
        <f t="shared" si="15"/>
        <v>项</v>
      </c>
    </row>
    <row r="242" ht="34.9" customHeight="1" spans="1:9">
      <c r="A242" s="461">
        <v>2013810</v>
      </c>
      <c r="B242" s="462" t="s">
        <v>311</v>
      </c>
      <c r="C242" s="464">
        <v>5</v>
      </c>
      <c r="D242" s="165">
        <v>5</v>
      </c>
      <c r="E242" s="253">
        <v>5</v>
      </c>
      <c r="F242" s="463">
        <f t="shared" si="12"/>
        <v>0</v>
      </c>
      <c r="G242" s="463">
        <f t="shared" si="13"/>
        <v>1</v>
      </c>
      <c r="H242" s="460" t="str">
        <f t="shared" si="14"/>
        <v>是</v>
      </c>
      <c r="I242" s="452" t="str">
        <f t="shared" si="15"/>
        <v>项</v>
      </c>
    </row>
    <row r="243" ht="34.9" customHeight="1" spans="1:9">
      <c r="A243" s="461">
        <v>2013811</v>
      </c>
      <c r="B243" s="462" t="s">
        <v>312</v>
      </c>
      <c r="C243" s="464">
        <v>0</v>
      </c>
      <c r="D243" s="176"/>
      <c r="E243" s="177"/>
      <c r="F243" s="463" t="str">
        <f t="shared" si="12"/>
        <v/>
      </c>
      <c r="G243" s="463" t="str">
        <f t="shared" si="13"/>
        <v/>
      </c>
      <c r="H243" s="460" t="str">
        <f t="shared" si="14"/>
        <v>否</v>
      </c>
      <c r="I243" s="452" t="str">
        <f t="shared" si="15"/>
        <v>项</v>
      </c>
    </row>
    <row r="244" ht="34.9" customHeight="1" spans="1:9">
      <c r="A244" s="461">
        <v>2013812</v>
      </c>
      <c r="B244" s="462" t="s">
        <v>313</v>
      </c>
      <c r="C244" s="464">
        <v>0</v>
      </c>
      <c r="D244" s="176"/>
      <c r="E244" s="177"/>
      <c r="F244" s="463" t="str">
        <f t="shared" si="12"/>
        <v/>
      </c>
      <c r="G244" s="463" t="str">
        <f t="shared" si="13"/>
        <v/>
      </c>
      <c r="H244" s="460" t="str">
        <f t="shared" si="14"/>
        <v>否</v>
      </c>
      <c r="I244" s="452" t="str">
        <f t="shared" si="15"/>
        <v>项</v>
      </c>
    </row>
    <row r="245" ht="34.9" customHeight="1" spans="1:9">
      <c r="A245" s="461">
        <v>2013813</v>
      </c>
      <c r="B245" s="462" t="s">
        <v>314</v>
      </c>
      <c r="C245" s="464"/>
      <c r="D245" s="176"/>
      <c r="E245" s="177"/>
      <c r="F245" s="463" t="str">
        <f t="shared" si="12"/>
        <v/>
      </c>
      <c r="G245" s="463" t="str">
        <f t="shared" si="13"/>
        <v/>
      </c>
      <c r="H245" s="460" t="str">
        <f t="shared" si="14"/>
        <v>否</v>
      </c>
      <c r="I245" s="452" t="str">
        <f t="shared" si="15"/>
        <v>项</v>
      </c>
    </row>
    <row r="246" ht="34.9" customHeight="1" spans="1:9">
      <c r="A246" s="461">
        <v>2013814</v>
      </c>
      <c r="B246" s="462" t="s">
        <v>315</v>
      </c>
      <c r="C246" s="464"/>
      <c r="D246" s="176"/>
      <c r="E246" s="177"/>
      <c r="F246" s="463" t="str">
        <f t="shared" si="12"/>
        <v/>
      </c>
      <c r="G246" s="463" t="str">
        <f t="shared" si="13"/>
        <v/>
      </c>
      <c r="H246" s="460" t="str">
        <f t="shared" si="14"/>
        <v>否</v>
      </c>
      <c r="I246" s="452" t="str">
        <f t="shared" si="15"/>
        <v>项</v>
      </c>
    </row>
    <row r="247" ht="34.9" customHeight="1" spans="1:9">
      <c r="A247" s="461">
        <v>2013815</v>
      </c>
      <c r="B247" s="462" t="s">
        <v>316</v>
      </c>
      <c r="C247" s="176"/>
      <c r="D247" s="176"/>
      <c r="E247" s="177"/>
      <c r="F247" s="463" t="str">
        <f t="shared" si="12"/>
        <v/>
      </c>
      <c r="G247" s="463" t="str">
        <f t="shared" si="13"/>
        <v/>
      </c>
      <c r="H247" s="460" t="str">
        <f t="shared" si="14"/>
        <v>否</v>
      </c>
      <c r="I247" s="452" t="str">
        <f t="shared" si="15"/>
        <v>项</v>
      </c>
    </row>
    <row r="248" ht="34.9" customHeight="1" spans="1:9">
      <c r="A248" s="461">
        <v>2013816</v>
      </c>
      <c r="B248" s="462" t="s">
        <v>317</v>
      </c>
      <c r="C248" s="176"/>
      <c r="D248" s="165">
        <v>0</v>
      </c>
      <c r="E248" s="253">
        <v>27</v>
      </c>
      <c r="F248" s="463" t="str">
        <f t="shared" si="12"/>
        <v/>
      </c>
      <c r="G248" s="463" t="str">
        <f t="shared" si="13"/>
        <v/>
      </c>
      <c r="H248" s="460" t="str">
        <f t="shared" si="14"/>
        <v>是</v>
      </c>
      <c r="I248" s="452" t="str">
        <f t="shared" si="15"/>
        <v>项</v>
      </c>
    </row>
    <row r="249" ht="34.9" customHeight="1" spans="1:9">
      <c r="A249" s="461">
        <v>2013850</v>
      </c>
      <c r="B249" s="462" t="s">
        <v>188</v>
      </c>
      <c r="C249" s="464">
        <v>26</v>
      </c>
      <c r="D249" s="165">
        <v>26</v>
      </c>
      <c r="E249" s="253">
        <v>26</v>
      </c>
      <c r="F249" s="463">
        <f t="shared" si="12"/>
        <v>0</v>
      </c>
      <c r="G249" s="463">
        <f t="shared" si="13"/>
        <v>1</v>
      </c>
      <c r="H249" s="460" t="str">
        <f t="shared" si="14"/>
        <v>是</v>
      </c>
      <c r="I249" s="452" t="str">
        <f t="shared" si="15"/>
        <v>项</v>
      </c>
    </row>
    <row r="250" ht="34.9" customHeight="1" spans="1:9">
      <c r="A250" s="461">
        <v>2013899</v>
      </c>
      <c r="B250" s="462" t="s">
        <v>318</v>
      </c>
      <c r="C250" s="464">
        <v>16</v>
      </c>
      <c r="D250" s="165">
        <v>16</v>
      </c>
      <c r="E250" s="253">
        <v>6</v>
      </c>
      <c r="F250" s="463">
        <f t="shared" si="12"/>
        <v>-0.625</v>
      </c>
      <c r="G250" s="463">
        <f t="shared" si="13"/>
        <v>0.375</v>
      </c>
      <c r="H250" s="460" t="str">
        <f t="shared" si="14"/>
        <v>是</v>
      </c>
      <c r="I250" s="452" t="str">
        <f t="shared" si="15"/>
        <v>项</v>
      </c>
    </row>
    <row r="251" ht="34.9" customHeight="1" spans="1:9">
      <c r="A251" s="461">
        <v>20199</v>
      </c>
      <c r="B251" s="462" t="s">
        <v>319</v>
      </c>
      <c r="C251" s="176">
        <f>SUM(C252:C253)</f>
        <v>8567</v>
      </c>
      <c r="D251" s="176">
        <f>SUM(D252:D253)</f>
        <v>4356</v>
      </c>
      <c r="E251" s="177">
        <f>SUM(E252:E253)</f>
        <v>15</v>
      </c>
      <c r="F251" s="463">
        <f t="shared" si="12"/>
        <v>-0.998249095365939</v>
      </c>
      <c r="G251" s="463">
        <f t="shared" si="13"/>
        <v>0.0034435261707989</v>
      </c>
      <c r="H251" s="460" t="str">
        <f t="shared" si="14"/>
        <v>是</v>
      </c>
      <c r="I251" s="452" t="str">
        <f t="shared" si="15"/>
        <v>款</v>
      </c>
    </row>
    <row r="252" ht="34.9" customHeight="1" spans="1:9">
      <c r="A252" s="461">
        <v>2019901</v>
      </c>
      <c r="B252" s="462" t="s">
        <v>320</v>
      </c>
      <c r="C252" s="176"/>
      <c r="D252" s="176"/>
      <c r="E252" s="177"/>
      <c r="F252" s="463" t="str">
        <f t="shared" si="12"/>
        <v/>
      </c>
      <c r="G252" s="463" t="str">
        <f t="shared" si="13"/>
        <v/>
      </c>
      <c r="H252" s="460" t="str">
        <f t="shared" si="14"/>
        <v>否</v>
      </c>
      <c r="I252" s="452" t="str">
        <f t="shared" si="15"/>
        <v>项</v>
      </c>
    </row>
    <row r="253" ht="34.9" customHeight="1" spans="1:9">
      <c r="A253" s="461">
        <v>2019999</v>
      </c>
      <c r="B253" s="462" t="s">
        <v>321</v>
      </c>
      <c r="C253" s="464">
        <v>8567</v>
      </c>
      <c r="D253" s="165">
        <v>4356</v>
      </c>
      <c r="E253" s="253">
        <v>15</v>
      </c>
      <c r="F253" s="463">
        <f t="shared" si="12"/>
        <v>-0.998249095365939</v>
      </c>
      <c r="G253" s="463">
        <f t="shared" si="13"/>
        <v>0.0034435261707989</v>
      </c>
      <c r="H253" s="460" t="str">
        <f t="shared" si="14"/>
        <v>是</v>
      </c>
      <c r="I253" s="452" t="str">
        <f t="shared" si="15"/>
        <v>项</v>
      </c>
    </row>
    <row r="254" ht="34.9" customHeight="1" spans="1:9">
      <c r="A254" s="457">
        <v>202</v>
      </c>
      <c r="B254" s="458" t="s">
        <v>121</v>
      </c>
      <c r="C254" s="172">
        <f>SUM(C255:C256)</f>
        <v>0</v>
      </c>
      <c r="D254" s="172">
        <f>SUM(D255:D256)</f>
        <v>0</v>
      </c>
      <c r="E254" s="173">
        <f>SUM(E255:E256)</f>
        <v>0</v>
      </c>
      <c r="F254" s="459" t="str">
        <f t="shared" si="12"/>
        <v/>
      </c>
      <c r="G254" s="459" t="str">
        <f t="shared" si="13"/>
        <v/>
      </c>
      <c r="H254" s="460" t="str">
        <f t="shared" si="14"/>
        <v>是</v>
      </c>
      <c r="I254" s="452" t="str">
        <f t="shared" si="15"/>
        <v>类</v>
      </c>
    </row>
    <row r="255" ht="34.9" customHeight="1" spans="1:9">
      <c r="A255" s="461">
        <v>20205</v>
      </c>
      <c r="B255" s="462" t="s">
        <v>322</v>
      </c>
      <c r="C255" s="176"/>
      <c r="D255" s="176"/>
      <c r="E255" s="177"/>
      <c r="F255" s="463" t="str">
        <f t="shared" si="12"/>
        <v/>
      </c>
      <c r="G255" s="463" t="str">
        <f t="shared" si="13"/>
        <v/>
      </c>
      <c r="H255" s="460" t="str">
        <f t="shared" si="14"/>
        <v>否</v>
      </c>
      <c r="I255" s="452" t="str">
        <f t="shared" si="15"/>
        <v>款</v>
      </c>
    </row>
    <row r="256" ht="34.9" customHeight="1" spans="1:9">
      <c r="A256" s="461">
        <v>20299</v>
      </c>
      <c r="B256" s="462" t="s">
        <v>323</v>
      </c>
      <c r="C256" s="176"/>
      <c r="D256" s="176"/>
      <c r="E256" s="177"/>
      <c r="F256" s="463" t="str">
        <f t="shared" si="12"/>
        <v/>
      </c>
      <c r="G256" s="463" t="str">
        <f t="shared" si="13"/>
        <v/>
      </c>
      <c r="H256" s="460" t="str">
        <f t="shared" si="14"/>
        <v>否</v>
      </c>
      <c r="I256" s="452" t="str">
        <f t="shared" si="15"/>
        <v>款</v>
      </c>
    </row>
    <row r="257" ht="34.9" customHeight="1" spans="1:9">
      <c r="A257" s="457">
        <v>203</v>
      </c>
      <c r="B257" s="458" t="s">
        <v>123</v>
      </c>
      <c r="C257" s="172">
        <f>SUM(C258,C260,C262,C264,C274)</f>
        <v>26</v>
      </c>
      <c r="D257" s="172">
        <f>SUM(D258,D260,D262,D264,D274)</f>
        <v>19</v>
      </c>
      <c r="E257" s="172">
        <f>SUM(E258,E260,E262,E264,E274)</f>
        <v>94</v>
      </c>
      <c r="F257" s="459">
        <f t="shared" si="12"/>
        <v>2.61538461538462</v>
      </c>
      <c r="G257" s="459">
        <f t="shared" si="13"/>
        <v>4.94736842105263</v>
      </c>
      <c r="H257" s="460" t="str">
        <f t="shared" si="14"/>
        <v>是</v>
      </c>
      <c r="I257" s="452" t="str">
        <f t="shared" si="15"/>
        <v>类</v>
      </c>
    </row>
    <row r="258" ht="34.9" customHeight="1" spans="1:9">
      <c r="A258" s="461">
        <v>20301</v>
      </c>
      <c r="B258" s="462" t="s">
        <v>324</v>
      </c>
      <c r="C258" s="176">
        <f>C259</f>
        <v>0</v>
      </c>
      <c r="D258" s="176">
        <f>D259</f>
        <v>0</v>
      </c>
      <c r="E258" s="177">
        <f>E259</f>
        <v>0</v>
      </c>
      <c r="F258" s="463" t="str">
        <f t="shared" si="12"/>
        <v/>
      </c>
      <c r="G258" s="463" t="str">
        <f t="shared" si="13"/>
        <v/>
      </c>
      <c r="H258" s="460" t="str">
        <f t="shared" si="14"/>
        <v>否</v>
      </c>
      <c r="I258" s="452" t="str">
        <f t="shared" si="15"/>
        <v>款</v>
      </c>
    </row>
    <row r="259" ht="34.9" customHeight="1" spans="1:9">
      <c r="A259" s="461">
        <v>2030101</v>
      </c>
      <c r="B259" s="462" t="s">
        <v>325</v>
      </c>
      <c r="C259" s="176"/>
      <c r="D259" s="176"/>
      <c r="E259" s="177"/>
      <c r="F259" s="463" t="str">
        <f t="shared" si="12"/>
        <v/>
      </c>
      <c r="G259" s="463" t="str">
        <f t="shared" si="13"/>
        <v/>
      </c>
      <c r="H259" s="460" t="str">
        <f t="shared" si="14"/>
        <v>否</v>
      </c>
      <c r="I259" s="452" t="str">
        <f t="shared" si="15"/>
        <v>项</v>
      </c>
    </row>
    <row r="260" ht="34.9" customHeight="1" spans="1:9">
      <c r="A260" s="461">
        <v>20304</v>
      </c>
      <c r="B260" s="462" t="s">
        <v>326</v>
      </c>
      <c r="C260" s="176">
        <f>C261</f>
        <v>0</v>
      </c>
      <c r="D260" s="176">
        <f>D261</f>
        <v>0</v>
      </c>
      <c r="E260" s="177">
        <f>E261</f>
        <v>0</v>
      </c>
      <c r="F260" s="463" t="str">
        <f t="shared" si="12"/>
        <v/>
      </c>
      <c r="G260" s="463" t="str">
        <f t="shared" si="13"/>
        <v/>
      </c>
      <c r="H260" s="460" t="str">
        <f t="shared" si="14"/>
        <v>否</v>
      </c>
      <c r="I260" s="452" t="str">
        <f t="shared" si="15"/>
        <v>款</v>
      </c>
    </row>
    <row r="261" ht="34.9" customHeight="1" spans="1:9">
      <c r="A261" s="461">
        <v>2030401</v>
      </c>
      <c r="B261" s="462" t="s">
        <v>327</v>
      </c>
      <c r="C261" s="176"/>
      <c r="D261" s="176"/>
      <c r="E261" s="177"/>
      <c r="F261" s="463" t="str">
        <f t="shared" ref="F261:F324" si="16">IF(C261&lt;&gt;0,E261/C261-1,"")</f>
        <v/>
      </c>
      <c r="G261" s="463" t="str">
        <f t="shared" ref="G261:G324" si="17">IF(D261&lt;&gt;0,E261/D261,"")</f>
        <v/>
      </c>
      <c r="H261" s="460" t="str">
        <f t="shared" ref="H261:H324" si="18">IF(LEN(A261)=3,"是",IF(B261&lt;&gt;"",IF(SUM(C261:E261)&lt;&gt;0,"是","否"),"是"))</f>
        <v>否</v>
      </c>
      <c r="I261" s="452" t="str">
        <f t="shared" ref="I261:I324" si="19">IF(LEN(A261)=3,"类",IF(LEN(A261)=5,"款","项"))</f>
        <v>项</v>
      </c>
    </row>
    <row r="262" ht="34.9" customHeight="1" spans="1:9">
      <c r="A262" s="461">
        <v>20305</v>
      </c>
      <c r="B262" s="462" t="s">
        <v>328</v>
      </c>
      <c r="C262" s="176">
        <f>C263</f>
        <v>0</v>
      </c>
      <c r="D262" s="176">
        <f>D263</f>
        <v>0</v>
      </c>
      <c r="E262" s="177">
        <f>E263</f>
        <v>0</v>
      </c>
      <c r="F262" s="463" t="str">
        <f t="shared" si="16"/>
        <v/>
      </c>
      <c r="G262" s="463" t="str">
        <f t="shared" si="17"/>
        <v/>
      </c>
      <c r="H262" s="460" t="str">
        <f t="shared" si="18"/>
        <v>否</v>
      </c>
      <c r="I262" s="452" t="str">
        <f t="shared" si="19"/>
        <v>款</v>
      </c>
    </row>
    <row r="263" ht="34.9" customHeight="1" spans="1:9">
      <c r="A263" s="461">
        <v>2030501</v>
      </c>
      <c r="B263" s="462" t="s">
        <v>329</v>
      </c>
      <c r="C263" s="176"/>
      <c r="D263" s="176"/>
      <c r="E263" s="177"/>
      <c r="F263" s="463" t="str">
        <f t="shared" si="16"/>
        <v/>
      </c>
      <c r="G263" s="463" t="str">
        <f t="shared" si="17"/>
        <v/>
      </c>
      <c r="H263" s="460" t="str">
        <f t="shared" si="18"/>
        <v>否</v>
      </c>
      <c r="I263" s="452" t="str">
        <f t="shared" si="19"/>
        <v>项</v>
      </c>
    </row>
    <row r="264" ht="34.9" customHeight="1" spans="1:9">
      <c r="A264" s="461">
        <v>20306</v>
      </c>
      <c r="B264" s="462" t="s">
        <v>330</v>
      </c>
      <c r="C264" s="176">
        <f>SUM(C265:C273)</f>
        <v>26</v>
      </c>
      <c r="D264" s="176">
        <f>SUM(D265:D273)</f>
        <v>19</v>
      </c>
      <c r="E264" s="177">
        <f>SUM(E265:E273)</f>
        <v>89</v>
      </c>
      <c r="F264" s="463">
        <f t="shared" si="16"/>
        <v>2.42307692307692</v>
      </c>
      <c r="G264" s="463">
        <f t="shared" si="17"/>
        <v>4.68421052631579</v>
      </c>
      <c r="H264" s="460" t="str">
        <f t="shared" si="18"/>
        <v>是</v>
      </c>
      <c r="I264" s="452" t="str">
        <f t="shared" si="19"/>
        <v>款</v>
      </c>
    </row>
    <row r="265" ht="34.9" customHeight="1" spans="1:9">
      <c r="A265" s="461">
        <v>2030601</v>
      </c>
      <c r="B265" s="462" t="s">
        <v>331</v>
      </c>
      <c r="C265" s="464">
        <v>8</v>
      </c>
      <c r="D265" s="165">
        <v>0</v>
      </c>
      <c r="E265" s="253">
        <v>37</v>
      </c>
      <c r="F265" s="463">
        <f t="shared" si="16"/>
        <v>3.625</v>
      </c>
      <c r="G265" s="463" t="str">
        <f t="shared" si="17"/>
        <v/>
      </c>
      <c r="H265" s="460" t="str">
        <f t="shared" si="18"/>
        <v>是</v>
      </c>
      <c r="I265" s="452" t="str">
        <f t="shared" si="19"/>
        <v>项</v>
      </c>
    </row>
    <row r="266" ht="34.9" customHeight="1" spans="1:9">
      <c r="A266" s="461">
        <v>2030602</v>
      </c>
      <c r="B266" s="462" t="s">
        <v>332</v>
      </c>
      <c r="C266" s="176"/>
      <c r="D266" s="165">
        <v>0</v>
      </c>
      <c r="E266" s="253">
        <v>0</v>
      </c>
      <c r="F266" s="463" t="str">
        <f t="shared" si="16"/>
        <v/>
      </c>
      <c r="G266" s="463" t="str">
        <f t="shared" si="17"/>
        <v/>
      </c>
      <c r="H266" s="460" t="str">
        <f t="shared" si="18"/>
        <v>否</v>
      </c>
      <c r="I266" s="452" t="str">
        <f t="shared" si="19"/>
        <v>项</v>
      </c>
    </row>
    <row r="267" ht="34.9" customHeight="1" spans="1:9">
      <c r="A267" s="461">
        <v>2030603</v>
      </c>
      <c r="B267" s="462" t="s">
        <v>333</v>
      </c>
      <c r="C267" s="176"/>
      <c r="D267" s="165">
        <v>0</v>
      </c>
      <c r="E267" s="253">
        <v>4</v>
      </c>
      <c r="F267" s="463" t="str">
        <f t="shared" si="16"/>
        <v/>
      </c>
      <c r="G267" s="463" t="str">
        <f t="shared" si="17"/>
        <v/>
      </c>
      <c r="H267" s="460" t="str">
        <f t="shared" si="18"/>
        <v>是</v>
      </c>
      <c r="I267" s="452" t="str">
        <f t="shared" si="19"/>
        <v>项</v>
      </c>
    </row>
    <row r="268" ht="34.9" customHeight="1" spans="1:9">
      <c r="A268" s="461">
        <v>2030604</v>
      </c>
      <c r="B268" s="462" t="s">
        <v>334</v>
      </c>
      <c r="C268" s="176"/>
      <c r="D268" s="165">
        <v>0</v>
      </c>
      <c r="E268" s="253">
        <v>0</v>
      </c>
      <c r="F268" s="463" t="str">
        <f t="shared" si="16"/>
        <v/>
      </c>
      <c r="G268" s="463" t="str">
        <f t="shared" si="17"/>
        <v/>
      </c>
      <c r="H268" s="460" t="str">
        <f t="shared" si="18"/>
        <v>否</v>
      </c>
      <c r="I268" s="452" t="str">
        <f t="shared" si="19"/>
        <v>项</v>
      </c>
    </row>
    <row r="269" ht="34.9" customHeight="1" spans="1:9">
      <c r="A269" s="461">
        <v>2030605</v>
      </c>
      <c r="B269" s="462" t="s">
        <v>335</v>
      </c>
      <c r="C269" s="176"/>
      <c r="D269" s="165">
        <v>0</v>
      </c>
      <c r="E269" s="253">
        <v>4</v>
      </c>
      <c r="F269" s="463" t="str">
        <f t="shared" si="16"/>
        <v/>
      </c>
      <c r="G269" s="463" t="str">
        <f t="shared" si="17"/>
        <v/>
      </c>
      <c r="H269" s="460" t="str">
        <f t="shared" si="18"/>
        <v>是</v>
      </c>
      <c r="I269" s="452" t="str">
        <f t="shared" si="19"/>
        <v>项</v>
      </c>
    </row>
    <row r="270" ht="34.9" customHeight="1" spans="1:9">
      <c r="A270" s="461">
        <v>2030606</v>
      </c>
      <c r="B270" s="462" t="s">
        <v>336</v>
      </c>
      <c r="C270" s="176"/>
      <c r="D270" s="165">
        <v>0</v>
      </c>
      <c r="E270" s="253">
        <v>0</v>
      </c>
      <c r="F270" s="463" t="str">
        <f t="shared" si="16"/>
        <v/>
      </c>
      <c r="G270" s="463" t="str">
        <f t="shared" si="17"/>
        <v/>
      </c>
      <c r="H270" s="460" t="str">
        <f t="shared" si="18"/>
        <v>否</v>
      </c>
      <c r="I270" s="452" t="str">
        <f t="shared" si="19"/>
        <v>项</v>
      </c>
    </row>
    <row r="271" ht="34.9" customHeight="1" spans="1:9">
      <c r="A271" s="461">
        <v>2030607</v>
      </c>
      <c r="B271" s="462" t="s">
        <v>337</v>
      </c>
      <c r="C271" s="464">
        <v>18</v>
      </c>
      <c r="D271" s="165">
        <v>19</v>
      </c>
      <c r="E271" s="253">
        <v>44</v>
      </c>
      <c r="F271" s="463">
        <f t="shared" si="16"/>
        <v>1.44444444444444</v>
      </c>
      <c r="G271" s="463">
        <f t="shared" si="17"/>
        <v>2.31578947368421</v>
      </c>
      <c r="H271" s="460" t="str">
        <f t="shared" si="18"/>
        <v>是</v>
      </c>
      <c r="I271" s="452" t="str">
        <f t="shared" si="19"/>
        <v>项</v>
      </c>
    </row>
    <row r="272" ht="34.9" customHeight="1" spans="1:9">
      <c r="A272" s="461">
        <v>2030608</v>
      </c>
      <c r="B272" s="462" t="s">
        <v>338</v>
      </c>
      <c r="C272" s="176"/>
      <c r="D272" s="165">
        <v>0</v>
      </c>
      <c r="E272" s="253">
        <v>0</v>
      </c>
      <c r="F272" s="463" t="str">
        <f t="shared" si="16"/>
        <v/>
      </c>
      <c r="G272" s="463" t="str">
        <f t="shared" si="17"/>
        <v/>
      </c>
      <c r="H272" s="460" t="str">
        <f t="shared" si="18"/>
        <v>否</v>
      </c>
      <c r="I272" s="452" t="str">
        <f t="shared" si="19"/>
        <v>项</v>
      </c>
    </row>
    <row r="273" ht="34.9" customHeight="1" spans="1:9">
      <c r="A273" s="461">
        <v>2030699</v>
      </c>
      <c r="B273" s="462" t="s">
        <v>339</v>
      </c>
      <c r="C273" s="176"/>
      <c r="D273" s="165">
        <v>0</v>
      </c>
      <c r="E273" s="253">
        <v>0</v>
      </c>
      <c r="F273" s="463" t="str">
        <f t="shared" si="16"/>
        <v/>
      </c>
      <c r="G273" s="463" t="str">
        <f t="shared" si="17"/>
        <v/>
      </c>
      <c r="H273" s="460" t="str">
        <f t="shared" si="18"/>
        <v>否</v>
      </c>
      <c r="I273" s="452" t="str">
        <f t="shared" si="19"/>
        <v>项</v>
      </c>
    </row>
    <row r="274" ht="34.9" customHeight="1" spans="1:9">
      <c r="A274" s="461">
        <v>20399</v>
      </c>
      <c r="B274" s="462" t="s">
        <v>340</v>
      </c>
      <c r="C274" s="176">
        <f>C275</f>
        <v>0</v>
      </c>
      <c r="D274" s="176">
        <f>D275</f>
        <v>0</v>
      </c>
      <c r="E274" s="176">
        <f>E275</f>
        <v>5</v>
      </c>
      <c r="F274" s="463" t="str">
        <f t="shared" si="16"/>
        <v/>
      </c>
      <c r="G274" s="463" t="str">
        <f t="shared" si="17"/>
        <v/>
      </c>
      <c r="H274" s="460" t="str">
        <f t="shared" si="18"/>
        <v>是</v>
      </c>
      <c r="I274" s="452" t="str">
        <f t="shared" si="19"/>
        <v>款</v>
      </c>
    </row>
    <row r="275" ht="34.9" customHeight="1" spans="1:9">
      <c r="A275" s="461" t="s">
        <v>341</v>
      </c>
      <c r="B275" s="462" t="s">
        <v>342</v>
      </c>
      <c r="C275" s="176"/>
      <c r="D275" s="165">
        <v>0</v>
      </c>
      <c r="E275" s="253">
        <v>5</v>
      </c>
      <c r="F275" s="463" t="str">
        <f t="shared" si="16"/>
        <v/>
      </c>
      <c r="G275" s="463" t="str">
        <f t="shared" si="17"/>
        <v/>
      </c>
      <c r="H275" s="460" t="str">
        <f t="shared" si="18"/>
        <v>是</v>
      </c>
      <c r="I275" s="452" t="str">
        <f t="shared" si="19"/>
        <v>项</v>
      </c>
    </row>
    <row r="276" ht="34.9" customHeight="1" spans="1:9">
      <c r="A276" s="457">
        <v>204</v>
      </c>
      <c r="B276" s="458" t="s">
        <v>125</v>
      </c>
      <c r="C276" s="172">
        <f>SUM(C277,C280,C291,C298,C306,C315,C331,C341,C351,C359,C365)</f>
        <v>7300</v>
      </c>
      <c r="D276" s="172">
        <f>SUM(D277,D280,D291,D298,D306,D315,D331,D341,D351,D359,D365)</f>
        <v>8419</v>
      </c>
      <c r="E276" s="173">
        <f>SUM(E277,E280,E291,E298,E306,E315,E331,E341,E351,E359,E365)</f>
        <v>5863</v>
      </c>
      <c r="F276" s="459">
        <f t="shared" si="16"/>
        <v>-0.196849315068493</v>
      </c>
      <c r="G276" s="459">
        <f t="shared" si="17"/>
        <v>0.6964009977432</v>
      </c>
      <c r="H276" s="460" t="str">
        <f t="shared" si="18"/>
        <v>是</v>
      </c>
      <c r="I276" s="452" t="str">
        <f t="shared" si="19"/>
        <v>类</v>
      </c>
    </row>
    <row r="277" ht="34.9" customHeight="1" spans="1:9">
      <c r="A277" s="461">
        <v>20401</v>
      </c>
      <c r="B277" s="462" t="s">
        <v>343</v>
      </c>
      <c r="C277" s="176">
        <f>SUM(C278:C279)</f>
        <v>19</v>
      </c>
      <c r="D277" s="176">
        <f>SUM(D278:D279)</f>
        <v>19</v>
      </c>
      <c r="E277" s="177">
        <f>SUM(E278:E279)</f>
        <v>19</v>
      </c>
      <c r="F277" s="463">
        <f t="shared" si="16"/>
        <v>0</v>
      </c>
      <c r="G277" s="463">
        <f t="shared" si="17"/>
        <v>1</v>
      </c>
      <c r="H277" s="460" t="str">
        <f t="shared" si="18"/>
        <v>是</v>
      </c>
      <c r="I277" s="452" t="str">
        <f t="shared" si="19"/>
        <v>款</v>
      </c>
    </row>
    <row r="278" ht="34.9" customHeight="1" spans="1:9">
      <c r="A278" s="461">
        <v>2040101</v>
      </c>
      <c r="B278" s="462" t="s">
        <v>344</v>
      </c>
      <c r="C278" s="464">
        <v>19</v>
      </c>
      <c r="D278" s="165">
        <v>19</v>
      </c>
      <c r="E278" s="253">
        <v>19</v>
      </c>
      <c r="F278" s="463">
        <f t="shared" si="16"/>
        <v>0</v>
      </c>
      <c r="G278" s="463">
        <f t="shared" si="17"/>
        <v>1</v>
      </c>
      <c r="H278" s="460" t="str">
        <f t="shared" si="18"/>
        <v>是</v>
      </c>
      <c r="I278" s="452" t="str">
        <f t="shared" si="19"/>
        <v>项</v>
      </c>
    </row>
    <row r="279" ht="34.9" customHeight="1" spans="1:9">
      <c r="A279" s="461">
        <v>2040199</v>
      </c>
      <c r="B279" s="462" t="s">
        <v>345</v>
      </c>
      <c r="C279" s="176"/>
      <c r="D279" s="176"/>
      <c r="E279" s="177"/>
      <c r="F279" s="463" t="str">
        <f t="shared" si="16"/>
        <v/>
      </c>
      <c r="G279" s="463" t="str">
        <f t="shared" si="17"/>
        <v/>
      </c>
      <c r="H279" s="460" t="str">
        <f t="shared" si="18"/>
        <v>否</v>
      </c>
      <c r="I279" s="452" t="str">
        <f t="shared" si="19"/>
        <v>项</v>
      </c>
    </row>
    <row r="280" ht="34.9" customHeight="1" spans="1:9">
      <c r="A280" s="461">
        <v>20402</v>
      </c>
      <c r="B280" s="462" t="s">
        <v>346</v>
      </c>
      <c r="C280" s="176">
        <f>SUM(C281:C290)</f>
        <v>6352</v>
      </c>
      <c r="D280" s="176">
        <f>SUM(D281:D290)</f>
        <v>7471</v>
      </c>
      <c r="E280" s="177">
        <f>SUM(E281:E290)</f>
        <v>4923</v>
      </c>
      <c r="F280" s="463">
        <f t="shared" si="16"/>
        <v>-0.224968513853904</v>
      </c>
      <c r="G280" s="463">
        <f t="shared" si="17"/>
        <v>0.658947932003748</v>
      </c>
      <c r="H280" s="460" t="str">
        <f t="shared" si="18"/>
        <v>是</v>
      </c>
      <c r="I280" s="452" t="str">
        <f t="shared" si="19"/>
        <v>款</v>
      </c>
    </row>
    <row r="281" ht="34.9" customHeight="1" spans="1:9">
      <c r="A281" s="461">
        <v>2040201</v>
      </c>
      <c r="B281" s="462" t="s">
        <v>179</v>
      </c>
      <c r="C281" s="464">
        <v>3333</v>
      </c>
      <c r="D281" s="165">
        <v>4452</v>
      </c>
      <c r="E281" s="253">
        <v>3790</v>
      </c>
      <c r="F281" s="463">
        <f t="shared" si="16"/>
        <v>0.137113711371137</v>
      </c>
      <c r="G281" s="463">
        <f t="shared" si="17"/>
        <v>0.851302785265049</v>
      </c>
      <c r="H281" s="460" t="str">
        <f t="shared" si="18"/>
        <v>是</v>
      </c>
      <c r="I281" s="452" t="str">
        <f t="shared" si="19"/>
        <v>项</v>
      </c>
    </row>
    <row r="282" s="305" customFormat="1" ht="34.9" customHeight="1" spans="1:9">
      <c r="A282" s="461">
        <v>2040202</v>
      </c>
      <c r="B282" s="462" t="s">
        <v>180</v>
      </c>
      <c r="C282" s="464">
        <v>1929</v>
      </c>
      <c r="D282" s="165">
        <v>1929</v>
      </c>
      <c r="E282" s="253">
        <v>286</v>
      </c>
      <c r="F282" s="463">
        <f t="shared" si="16"/>
        <v>-0.851736651114567</v>
      </c>
      <c r="G282" s="463">
        <f t="shared" si="17"/>
        <v>0.148263348885433</v>
      </c>
      <c r="H282" s="460" t="str">
        <f t="shared" si="18"/>
        <v>是</v>
      </c>
      <c r="I282" s="452" t="str">
        <f t="shared" si="19"/>
        <v>项</v>
      </c>
    </row>
    <row r="283" ht="34.9" customHeight="1" spans="1:9">
      <c r="A283" s="461">
        <v>2040203</v>
      </c>
      <c r="B283" s="462" t="s">
        <v>181</v>
      </c>
      <c r="C283" s="464">
        <v>0</v>
      </c>
      <c r="D283" s="165">
        <v>0</v>
      </c>
      <c r="E283" s="253">
        <v>0</v>
      </c>
      <c r="F283" s="463" t="str">
        <f t="shared" si="16"/>
        <v/>
      </c>
      <c r="G283" s="463" t="str">
        <f t="shared" si="17"/>
        <v/>
      </c>
      <c r="H283" s="460" t="str">
        <f t="shared" si="18"/>
        <v>否</v>
      </c>
      <c r="I283" s="452" t="str">
        <f t="shared" si="19"/>
        <v>项</v>
      </c>
    </row>
    <row r="284" ht="34.9" customHeight="1" spans="1:9">
      <c r="A284" s="461">
        <v>2040219</v>
      </c>
      <c r="B284" s="462" t="s">
        <v>220</v>
      </c>
      <c r="C284" s="464">
        <v>347</v>
      </c>
      <c r="D284" s="165">
        <v>347</v>
      </c>
      <c r="E284" s="253">
        <v>65</v>
      </c>
      <c r="F284" s="463">
        <f t="shared" si="16"/>
        <v>-0.812680115273775</v>
      </c>
      <c r="G284" s="463">
        <f t="shared" si="17"/>
        <v>0.187319884726225</v>
      </c>
      <c r="H284" s="460" t="str">
        <f t="shared" si="18"/>
        <v>是</v>
      </c>
      <c r="I284" s="452" t="str">
        <f t="shared" si="19"/>
        <v>项</v>
      </c>
    </row>
    <row r="285" ht="34.9" customHeight="1" spans="1:9">
      <c r="A285" s="461">
        <v>2040220</v>
      </c>
      <c r="B285" s="462" t="s">
        <v>347</v>
      </c>
      <c r="C285" s="464">
        <v>655</v>
      </c>
      <c r="D285" s="165">
        <v>655</v>
      </c>
      <c r="E285" s="253">
        <v>758</v>
      </c>
      <c r="F285" s="463">
        <f t="shared" si="16"/>
        <v>0.157251908396947</v>
      </c>
      <c r="G285" s="463">
        <f t="shared" si="17"/>
        <v>1.15725190839695</v>
      </c>
      <c r="H285" s="460" t="str">
        <f t="shared" si="18"/>
        <v>是</v>
      </c>
      <c r="I285" s="452" t="str">
        <f t="shared" si="19"/>
        <v>项</v>
      </c>
    </row>
    <row r="286" ht="34.9" customHeight="1" spans="1:9">
      <c r="A286" s="461">
        <v>2040221</v>
      </c>
      <c r="B286" s="462" t="s">
        <v>348</v>
      </c>
      <c r="C286" s="464">
        <v>0</v>
      </c>
      <c r="D286" s="165">
        <v>0</v>
      </c>
      <c r="E286" s="253">
        <v>0</v>
      </c>
      <c r="F286" s="463" t="str">
        <f t="shared" si="16"/>
        <v/>
      </c>
      <c r="G286" s="463" t="str">
        <f t="shared" si="17"/>
        <v/>
      </c>
      <c r="H286" s="460" t="str">
        <f t="shared" si="18"/>
        <v>否</v>
      </c>
      <c r="I286" s="452" t="str">
        <f t="shared" si="19"/>
        <v>项</v>
      </c>
    </row>
    <row r="287" ht="34.9" customHeight="1" spans="1:9">
      <c r="A287" s="461">
        <v>2040222</v>
      </c>
      <c r="B287" s="462" t="s">
        <v>349</v>
      </c>
      <c r="C287" s="464">
        <v>0</v>
      </c>
      <c r="D287" s="165">
        <v>0</v>
      </c>
      <c r="E287" s="253">
        <v>0</v>
      </c>
      <c r="F287" s="463" t="str">
        <f t="shared" si="16"/>
        <v/>
      </c>
      <c r="G287" s="463" t="str">
        <f t="shared" si="17"/>
        <v/>
      </c>
      <c r="H287" s="460" t="str">
        <f t="shared" si="18"/>
        <v>否</v>
      </c>
      <c r="I287" s="452" t="str">
        <f t="shared" si="19"/>
        <v>项</v>
      </c>
    </row>
    <row r="288" ht="34.9" customHeight="1" spans="1:9">
      <c r="A288" s="461">
        <v>2040223</v>
      </c>
      <c r="B288" s="462" t="s">
        <v>350</v>
      </c>
      <c r="C288" s="464">
        <v>0</v>
      </c>
      <c r="D288" s="165">
        <v>0</v>
      </c>
      <c r="E288" s="253">
        <v>0</v>
      </c>
      <c r="F288" s="463" t="str">
        <f t="shared" si="16"/>
        <v/>
      </c>
      <c r="G288" s="463" t="str">
        <f t="shared" si="17"/>
        <v/>
      </c>
      <c r="H288" s="460" t="str">
        <f t="shared" si="18"/>
        <v>否</v>
      </c>
      <c r="I288" s="452" t="str">
        <f t="shared" si="19"/>
        <v>项</v>
      </c>
    </row>
    <row r="289" ht="34.9" customHeight="1" spans="1:9">
      <c r="A289" s="461">
        <v>2040250</v>
      </c>
      <c r="B289" s="462" t="s">
        <v>188</v>
      </c>
      <c r="C289" s="464">
        <v>0</v>
      </c>
      <c r="D289" s="165">
        <v>0</v>
      </c>
      <c r="E289" s="253">
        <v>0</v>
      </c>
      <c r="F289" s="463" t="str">
        <f t="shared" si="16"/>
        <v/>
      </c>
      <c r="G289" s="463" t="str">
        <f t="shared" si="17"/>
        <v/>
      </c>
      <c r="H289" s="460" t="str">
        <f t="shared" si="18"/>
        <v>否</v>
      </c>
      <c r="I289" s="452" t="str">
        <f t="shared" si="19"/>
        <v>项</v>
      </c>
    </row>
    <row r="290" ht="34.9" customHeight="1" spans="1:9">
      <c r="A290" s="461">
        <v>2040299</v>
      </c>
      <c r="B290" s="462" t="s">
        <v>351</v>
      </c>
      <c r="C290" s="464">
        <v>88</v>
      </c>
      <c r="D290" s="165">
        <v>88</v>
      </c>
      <c r="E290" s="253">
        <v>24</v>
      </c>
      <c r="F290" s="463">
        <f t="shared" si="16"/>
        <v>-0.727272727272727</v>
      </c>
      <c r="G290" s="463">
        <f t="shared" si="17"/>
        <v>0.272727272727273</v>
      </c>
      <c r="H290" s="460" t="str">
        <f t="shared" si="18"/>
        <v>是</v>
      </c>
      <c r="I290" s="452" t="str">
        <f t="shared" si="19"/>
        <v>项</v>
      </c>
    </row>
    <row r="291" ht="34.9" customHeight="1" spans="1:9">
      <c r="A291" s="461">
        <v>20403</v>
      </c>
      <c r="B291" s="462" t="s">
        <v>352</v>
      </c>
      <c r="C291" s="176">
        <f>SUM(C292:C297)</f>
        <v>0</v>
      </c>
      <c r="D291" s="176">
        <f>SUM(D292:D297)</f>
        <v>0</v>
      </c>
      <c r="E291" s="177">
        <f>SUM(E292:E297)</f>
        <v>0</v>
      </c>
      <c r="F291" s="463" t="str">
        <f t="shared" si="16"/>
        <v/>
      </c>
      <c r="G291" s="463" t="str">
        <f t="shared" si="17"/>
        <v/>
      </c>
      <c r="H291" s="460" t="str">
        <f t="shared" si="18"/>
        <v>否</v>
      </c>
      <c r="I291" s="452" t="str">
        <f t="shared" si="19"/>
        <v>款</v>
      </c>
    </row>
    <row r="292" ht="34.9" customHeight="1" spans="1:9">
      <c r="A292" s="461">
        <v>2040301</v>
      </c>
      <c r="B292" s="462" t="s">
        <v>179</v>
      </c>
      <c r="C292" s="176"/>
      <c r="D292" s="176"/>
      <c r="E292" s="177"/>
      <c r="F292" s="463" t="str">
        <f t="shared" si="16"/>
        <v/>
      </c>
      <c r="G292" s="463" t="str">
        <f t="shared" si="17"/>
        <v/>
      </c>
      <c r="H292" s="460" t="str">
        <f t="shared" si="18"/>
        <v>否</v>
      </c>
      <c r="I292" s="452" t="str">
        <f t="shared" si="19"/>
        <v>项</v>
      </c>
    </row>
    <row r="293" ht="34.9" customHeight="1" spans="1:9">
      <c r="A293" s="461">
        <v>2040302</v>
      </c>
      <c r="B293" s="462" t="s">
        <v>180</v>
      </c>
      <c r="C293" s="176"/>
      <c r="D293" s="176"/>
      <c r="E293" s="177"/>
      <c r="F293" s="463" t="str">
        <f t="shared" si="16"/>
        <v/>
      </c>
      <c r="G293" s="463" t="str">
        <f t="shared" si="17"/>
        <v/>
      </c>
      <c r="H293" s="460" t="str">
        <f t="shared" si="18"/>
        <v>否</v>
      </c>
      <c r="I293" s="452" t="str">
        <f t="shared" si="19"/>
        <v>项</v>
      </c>
    </row>
    <row r="294" ht="34.9" customHeight="1" spans="1:9">
      <c r="A294" s="461">
        <v>2040303</v>
      </c>
      <c r="B294" s="462" t="s">
        <v>181</v>
      </c>
      <c r="C294" s="176"/>
      <c r="D294" s="176"/>
      <c r="E294" s="177"/>
      <c r="F294" s="463" t="str">
        <f t="shared" si="16"/>
        <v/>
      </c>
      <c r="G294" s="463" t="str">
        <f t="shared" si="17"/>
        <v/>
      </c>
      <c r="H294" s="460" t="str">
        <f t="shared" si="18"/>
        <v>否</v>
      </c>
      <c r="I294" s="452" t="str">
        <f t="shared" si="19"/>
        <v>项</v>
      </c>
    </row>
    <row r="295" ht="34.9" customHeight="1" spans="1:9">
      <c r="A295" s="461">
        <v>2040304</v>
      </c>
      <c r="B295" s="462" t="s">
        <v>353</v>
      </c>
      <c r="C295" s="176"/>
      <c r="D295" s="176"/>
      <c r="E295" s="177"/>
      <c r="F295" s="463" t="str">
        <f t="shared" si="16"/>
        <v/>
      </c>
      <c r="G295" s="463" t="str">
        <f t="shared" si="17"/>
        <v/>
      </c>
      <c r="H295" s="460" t="str">
        <f t="shared" si="18"/>
        <v>否</v>
      </c>
      <c r="I295" s="452" t="str">
        <f t="shared" si="19"/>
        <v>项</v>
      </c>
    </row>
    <row r="296" ht="34.9" customHeight="1" spans="1:9">
      <c r="A296" s="461">
        <v>2040350</v>
      </c>
      <c r="B296" s="462" t="s">
        <v>188</v>
      </c>
      <c r="C296" s="176"/>
      <c r="D296" s="176"/>
      <c r="E296" s="177"/>
      <c r="F296" s="463" t="str">
        <f t="shared" si="16"/>
        <v/>
      </c>
      <c r="G296" s="463" t="str">
        <f t="shared" si="17"/>
        <v/>
      </c>
      <c r="H296" s="460" t="str">
        <f t="shared" si="18"/>
        <v>否</v>
      </c>
      <c r="I296" s="452" t="str">
        <f t="shared" si="19"/>
        <v>项</v>
      </c>
    </row>
    <row r="297" ht="34.9" customHeight="1" spans="1:9">
      <c r="A297" s="461">
        <v>2040399</v>
      </c>
      <c r="B297" s="462" t="s">
        <v>354</v>
      </c>
      <c r="C297" s="176"/>
      <c r="D297" s="176"/>
      <c r="E297" s="177"/>
      <c r="F297" s="463" t="str">
        <f t="shared" si="16"/>
        <v/>
      </c>
      <c r="G297" s="463" t="str">
        <f t="shared" si="17"/>
        <v/>
      </c>
      <c r="H297" s="460" t="str">
        <f t="shared" si="18"/>
        <v>否</v>
      </c>
      <c r="I297" s="452" t="str">
        <f t="shared" si="19"/>
        <v>项</v>
      </c>
    </row>
    <row r="298" ht="34.9" customHeight="1" spans="1:9">
      <c r="A298" s="461">
        <v>20404</v>
      </c>
      <c r="B298" s="462" t="s">
        <v>355</v>
      </c>
      <c r="C298" s="176">
        <f>SUM(C299:C305)</f>
        <v>42</v>
      </c>
      <c r="D298" s="176">
        <f>SUM(D299:D305)</f>
        <v>42</v>
      </c>
      <c r="E298" s="177">
        <f>SUM(E299:E305)</f>
        <v>51</v>
      </c>
      <c r="F298" s="463">
        <f t="shared" si="16"/>
        <v>0.214285714285714</v>
      </c>
      <c r="G298" s="463">
        <f t="shared" si="17"/>
        <v>1.21428571428571</v>
      </c>
      <c r="H298" s="460" t="str">
        <f t="shared" si="18"/>
        <v>是</v>
      </c>
      <c r="I298" s="452" t="str">
        <f t="shared" si="19"/>
        <v>款</v>
      </c>
    </row>
    <row r="299" ht="34.9" customHeight="1" spans="1:9">
      <c r="A299" s="461">
        <v>2040401</v>
      </c>
      <c r="B299" s="462" t="s">
        <v>179</v>
      </c>
      <c r="C299" s="464">
        <v>42</v>
      </c>
      <c r="D299" s="165">
        <v>42</v>
      </c>
      <c r="E299" s="253">
        <v>41</v>
      </c>
      <c r="F299" s="463">
        <f t="shared" si="16"/>
        <v>-0.0238095238095238</v>
      </c>
      <c r="G299" s="463">
        <f t="shared" si="17"/>
        <v>0.976190476190476</v>
      </c>
      <c r="H299" s="460" t="str">
        <f t="shared" si="18"/>
        <v>是</v>
      </c>
      <c r="I299" s="452" t="str">
        <f t="shared" si="19"/>
        <v>项</v>
      </c>
    </row>
    <row r="300" ht="34.9" customHeight="1" spans="1:9">
      <c r="A300" s="461">
        <v>2040402</v>
      </c>
      <c r="B300" s="462" t="s">
        <v>180</v>
      </c>
      <c r="C300" s="176"/>
      <c r="D300" s="176"/>
      <c r="E300" s="253">
        <v>10</v>
      </c>
      <c r="F300" s="463" t="str">
        <f t="shared" si="16"/>
        <v/>
      </c>
      <c r="G300" s="463" t="str">
        <f t="shared" si="17"/>
        <v/>
      </c>
      <c r="H300" s="460" t="str">
        <f t="shared" si="18"/>
        <v>是</v>
      </c>
      <c r="I300" s="452" t="str">
        <f t="shared" si="19"/>
        <v>项</v>
      </c>
    </row>
    <row r="301" ht="34.9" customHeight="1" spans="1:9">
      <c r="A301" s="461">
        <v>2040403</v>
      </c>
      <c r="B301" s="462" t="s">
        <v>181</v>
      </c>
      <c r="C301" s="176"/>
      <c r="D301" s="176"/>
      <c r="E301" s="177"/>
      <c r="F301" s="463" t="str">
        <f t="shared" si="16"/>
        <v/>
      </c>
      <c r="G301" s="463" t="str">
        <f t="shared" si="17"/>
        <v/>
      </c>
      <c r="H301" s="460" t="str">
        <f t="shared" si="18"/>
        <v>否</v>
      </c>
      <c r="I301" s="452" t="str">
        <f t="shared" si="19"/>
        <v>项</v>
      </c>
    </row>
    <row r="302" ht="34.9" customHeight="1" spans="1:9">
      <c r="A302" s="461">
        <v>2040409</v>
      </c>
      <c r="B302" s="462" t="s">
        <v>356</v>
      </c>
      <c r="C302" s="176"/>
      <c r="D302" s="176"/>
      <c r="E302" s="177"/>
      <c r="F302" s="463" t="str">
        <f t="shared" si="16"/>
        <v/>
      </c>
      <c r="G302" s="463" t="str">
        <f t="shared" si="17"/>
        <v/>
      </c>
      <c r="H302" s="460" t="str">
        <f t="shared" si="18"/>
        <v>否</v>
      </c>
      <c r="I302" s="452" t="str">
        <f t="shared" si="19"/>
        <v>项</v>
      </c>
    </row>
    <row r="303" ht="34.9" customHeight="1" spans="1:9">
      <c r="A303" s="461">
        <v>2040410</v>
      </c>
      <c r="B303" s="462" t="s">
        <v>357</v>
      </c>
      <c r="C303" s="176"/>
      <c r="D303" s="176"/>
      <c r="E303" s="177"/>
      <c r="F303" s="463" t="str">
        <f t="shared" si="16"/>
        <v/>
      </c>
      <c r="G303" s="463" t="str">
        <f t="shared" si="17"/>
        <v/>
      </c>
      <c r="H303" s="460" t="str">
        <f t="shared" si="18"/>
        <v>否</v>
      </c>
      <c r="I303" s="452" t="str">
        <f t="shared" si="19"/>
        <v>项</v>
      </c>
    </row>
    <row r="304" ht="34.9" customHeight="1" spans="1:9">
      <c r="A304" s="461">
        <v>2040450</v>
      </c>
      <c r="B304" s="462" t="s">
        <v>188</v>
      </c>
      <c r="C304" s="176"/>
      <c r="D304" s="176"/>
      <c r="E304" s="177"/>
      <c r="F304" s="463" t="str">
        <f t="shared" si="16"/>
        <v/>
      </c>
      <c r="G304" s="463" t="str">
        <f t="shared" si="17"/>
        <v/>
      </c>
      <c r="H304" s="460" t="str">
        <f t="shared" si="18"/>
        <v>否</v>
      </c>
      <c r="I304" s="452" t="str">
        <f t="shared" si="19"/>
        <v>项</v>
      </c>
    </row>
    <row r="305" ht="34.9" customHeight="1" spans="1:9">
      <c r="A305" s="461">
        <v>2040499</v>
      </c>
      <c r="B305" s="462" t="s">
        <v>358</v>
      </c>
      <c r="C305" s="176"/>
      <c r="D305" s="176"/>
      <c r="E305" s="177"/>
      <c r="F305" s="463" t="str">
        <f t="shared" si="16"/>
        <v/>
      </c>
      <c r="G305" s="463" t="str">
        <f t="shared" si="17"/>
        <v/>
      </c>
      <c r="H305" s="460" t="str">
        <f t="shared" si="18"/>
        <v>否</v>
      </c>
      <c r="I305" s="452" t="str">
        <f t="shared" si="19"/>
        <v>项</v>
      </c>
    </row>
    <row r="306" ht="34.9" customHeight="1" spans="1:9">
      <c r="A306" s="461">
        <v>20405</v>
      </c>
      <c r="B306" s="462" t="s">
        <v>359</v>
      </c>
      <c r="C306" s="176">
        <f>SUM(C307:C314)</f>
        <v>41</v>
      </c>
      <c r="D306" s="176">
        <f>SUM(D307:D314)</f>
        <v>41</v>
      </c>
      <c r="E306" s="177">
        <f>SUM(E307:E314)</f>
        <v>41</v>
      </c>
      <c r="F306" s="463">
        <f t="shared" si="16"/>
        <v>0</v>
      </c>
      <c r="G306" s="463">
        <f t="shared" si="17"/>
        <v>1</v>
      </c>
      <c r="H306" s="460" t="str">
        <f t="shared" si="18"/>
        <v>是</v>
      </c>
      <c r="I306" s="452" t="str">
        <f t="shared" si="19"/>
        <v>款</v>
      </c>
    </row>
    <row r="307" ht="34.9" customHeight="1" spans="1:9">
      <c r="A307" s="461">
        <v>2040501</v>
      </c>
      <c r="B307" s="462" t="s">
        <v>179</v>
      </c>
      <c r="C307" s="464">
        <v>41</v>
      </c>
      <c r="D307" s="165">
        <v>41</v>
      </c>
      <c r="E307" s="253">
        <v>41</v>
      </c>
      <c r="F307" s="463">
        <f t="shared" si="16"/>
        <v>0</v>
      </c>
      <c r="G307" s="463">
        <f t="shared" si="17"/>
        <v>1</v>
      </c>
      <c r="H307" s="460" t="str">
        <f t="shared" si="18"/>
        <v>是</v>
      </c>
      <c r="I307" s="452" t="str">
        <f t="shared" si="19"/>
        <v>项</v>
      </c>
    </row>
    <row r="308" ht="34.9" customHeight="1" spans="1:9">
      <c r="A308" s="461">
        <v>2040502</v>
      </c>
      <c r="B308" s="462" t="s">
        <v>180</v>
      </c>
      <c r="C308" s="176"/>
      <c r="D308" s="176"/>
      <c r="E308" s="177"/>
      <c r="F308" s="463" t="str">
        <f t="shared" si="16"/>
        <v/>
      </c>
      <c r="G308" s="463" t="str">
        <f t="shared" si="17"/>
        <v/>
      </c>
      <c r="H308" s="460" t="str">
        <f t="shared" si="18"/>
        <v>否</v>
      </c>
      <c r="I308" s="452" t="str">
        <f t="shared" si="19"/>
        <v>项</v>
      </c>
    </row>
    <row r="309" ht="34.9" customHeight="1" spans="1:9">
      <c r="A309" s="461">
        <v>2040503</v>
      </c>
      <c r="B309" s="462" t="s">
        <v>181</v>
      </c>
      <c r="C309" s="176"/>
      <c r="D309" s="176"/>
      <c r="E309" s="177"/>
      <c r="F309" s="463" t="str">
        <f t="shared" si="16"/>
        <v/>
      </c>
      <c r="G309" s="463" t="str">
        <f t="shared" si="17"/>
        <v/>
      </c>
      <c r="H309" s="460" t="str">
        <f t="shared" si="18"/>
        <v>否</v>
      </c>
      <c r="I309" s="452" t="str">
        <f t="shared" si="19"/>
        <v>项</v>
      </c>
    </row>
    <row r="310" ht="34.9" customHeight="1" spans="1:9">
      <c r="A310" s="461">
        <v>2040504</v>
      </c>
      <c r="B310" s="462" t="s">
        <v>360</v>
      </c>
      <c r="C310" s="176"/>
      <c r="D310" s="176"/>
      <c r="E310" s="177"/>
      <c r="F310" s="463" t="str">
        <f t="shared" si="16"/>
        <v/>
      </c>
      <c r="G310" s="463" t="str">
        <f t="shared" si="17"/>
        <v/>
      </c>
      <c r="H310" s="460" t="str">
        <f t="shared" si="18"/>
        <v>否</v>
      </c>
      <c r="I310" s="452" t="str">
        <f t="shared" si="19"/>
        <v>项</v>
      </c>
    </row>
    <row r="311" ht="34.9" customHeight="1" spans="1:9">
      <c r="A311" s="461">
        <v>2040505</v>
      </c>
      <c r="B311" s="462" t="s">
        <v>361</v>
      </c>
      <c r="C311" s="176"/>
      <c r="D311" s="176"/>
      <c r="E311" s="177"/>
      <c r="F311" s="463" t="str">
        <f t="shared" si="16"/>
        <v/>
      </c>
      <c r="G311" s="463" t="str">
        <f t="shared" si="17"/>
        <v/>
      </c>
      <c r="H311" s="460" t="str">
        <f t="shared" si="18"/>
        <v>否</v>
      </c>
      <c r="I311" s="452" t="str">
        <f t="shared" si="19"/>
        <v>项</v>
      </c>
    </row>
    <row r="312" ht="34.9" customHeight="1" spans="1:9">
      <c r="A312" s="461">
        <v>2040506</v>
      </c>
      <c r="B312" s="462" t="s">
        <v>362</v>
      </c>
      <c r="C312" s="176"/>
      <c r="D312" s="176"/>
      <c r="E312" s="177"/>
      <c r="F312" s="463" t="str">
        <f t="shared" si="16"/>
        <v/>
      </c>
      <c r="G312" s="463" t="str">
        <f t="shared" si="17"/>
        <v/>
      </c>
      <c r="H312" s="460" t="str">
        <f t="shared" si="18"/>
        <v>否</v>
      </c>
      <c r="I312" s="452" t="str">
        <f t="shared" si="19"/>
        <v>项</v>
      </c>
    </row>
    <row r="313" ht="34.9" customHeight="1" spans="1:9">
      <c r="A313" s="461">
        <v>2040550</v>
      </c>
      <c r="B313" s="462" t="s">
        <v>188</v>
      </c>
      <c r="C313" s="176"/>
      <c r="D313" s="176"/>
      <c r="E313" s="177"/>
      <c r="F313" s="463" t="str">
        <f t="shared" si="16"/>
        <v/>
      </c>
      <c r="G313" s="463" t="str">
        <f t="shared" si="17"/>
        <v/>
      </c>
      <c r="H313" s="460" t="str">
        <f t="shared" si="18"/>
        <v>否</v>
      </c>
      <c r="I313" s="452" t="str">
        <f t="shared" si="19"/>
        <v>项</v>
      </c>
    </row>
    <row r="314" ht="34.9" customHeight="1" spans="1:9">
      <c r="A314" s="461">
        <v>2040599</v>
      </c>
      <c r="B314" s="462" t="s">
        <v>363</v>
      </c>
      <c r="C314" s="176"/>
      <c r="D314" s="176"/>
      <c r="E314" s="177"/>
      <c r="F314" s="463" t="str">
        <f t="shared" si="16"/>
        <v/>
      </c>
      <c r="G314" s="463" t="str">
        <f t="shared" si="17"/>
        <v/>
      </c>
      <c r="H314" s="460" t="str">
        <f t="shared" si="18"/>
        <v>否</v>
      </c>
      <c r="I314" s="452" t="str">
        <f t="shared" si="19"/>
        <v>项</v>
      </c>
    </row>
    <row r="315" ht="34.9" customHeight="1" spans="1:9">
      <c r="A315" s="461">
        <v>20406</v>
      </c>
      <c r="B315" s="462" t="s">
        <v>364</v>
      </c>
      <c r="C315" s="176">
        <f>SUM(C316:C330)</f>
        <v>680</v>
      </c>
      <c r="D315" s="176">
        <f>SUM(D316:D330)</f>
        <v>680</v>
      </c>
      <c r="E315" s="177">
        <f>SUM(E316:E330)</f>
        <v>683</v>
      </c>
      <c r="F315" s="463">
        <f t="shared" si="16"/>
        <v>0.00441176470588234</v>
      </c>
      <c r="G315" s="463">
        <f t="shared" si="17"/>
        <v>1.00441176470588</v>
      </c>
      <c r="H315" s="460" t="str">
        <f t="shared" si="18"/>
        <v>是</v>
      </c>
      <c r="I315" s="452" t="str">
        <f t="shared" si="19"/>
        <v>款</v>
      </c>
    </row>
    <row r="316" ht="34.9" customHeight="1" spans="1:9">
      <c r="A316" s="461">
        <v>2040601</v>
      </c>
      <c r="B316" s="462" t="s">
        <v>179</v>
      </c>
      <c r="C316" s="464">
        <v>512</v>
      </c>
      <c r="D316" s="165">
        <v>512</v>
      </c>
      <c r="E316" s="253">
        <v>499</v>
      </c>
      <c r="F316" s="463">
        <f t="shared" si="16"/>
        <v>-0.025390625</v>
      </c>
      <c r="G316" s="463">
        <f t="shared" si="17"/>
        <v>0.974609375</v>
      </c>
      <c r="H316" s="460" t="str">
        <f t="shared" si="18"/>
        <v>是</v>
      </c>
      <c r="I316" s="452" t="str">
        <f t="shared" si="19"/>
        <v>项</v>
      </c>
    </row>
    <row r="317" ht="34.9" customHeight="1" spans="1:9">
      <c r="A317" s="461">
        <v>2040602</v>
      </c>
      <c r="B317" s="462" t="s">
        <v>180</v>
      </c>
      <c r="C317" s="464">
        <v>35</v>
      </c>
      <c r="D317" s="165">
        <v>35</v>
      </c>
      <c r="E317" s="253">
        <v>68</v>
      </c>
      <c r="F317" s="463">
        <f t="shared" si="16"/>
        <v>0.942857142857143</v>
      </c>
      <c r="G317" s="463">
        <f t="shared" si="17"/>
        <v>1.94285714285714</v>
      </c>
      <c r="H317" s="460" t="str">
        <f t="shared" si="18"/>
        <v>是</v>
      </c>
      <c r="I317" s="452" t="str">
        <f t="shared" si="19"/>
        <v>项</v>
      </c>
    </row>
    <row r="318" ht="34.9" customHeight="1" spans="1:9">
      <c r="A318" s="461">
        <v>2040603</v>
      </c>
      <c r="B318" s="462" t="s">
        <v>181</v>
      </c>
      <c r="C318" s="464">
        <v>0</v>
      </c>
      <c r="D318" s="165">
        <v>0</v>
      </c>
      <c r="E318" s="253">
        <v>0</v>
      </c>
      <c r="F318" s="463" t="str">
        <f t="shared" si="16"/>
        <v/>
      </c>
      <c r="G318" s="463" t="str">
        <f t="shared" si="17"/>
        <v/>
      </c>
      <c r="H318" s="460" t="str">
        <f t="shared" si="18"/>
        <v>否</v>
      </c>
      <c r="I318" s="452" t="str">
        <f t="shared" si="19"/>
        <v>项</v>
      </c>
    </row>
    <row r="319" ht="34.9" customHeight="1" spans="1:9">
      <c r="A319" s="461">
        <v>2040604</v>
      </c>
      <c r="B319" s="462" t="s">
        <v>365</v>
      </c>
      <c r="C319" s="464">
        <v>30</v>
      </c>
      <c r="D319" s="165">
        <v>30</v>
      </c>
      <c r="E319" s="253">
        <v>40</v>
      </c>
      <c r="F319" s="463">
        <f t="shared" si="16"/>
        <v>0.333333333333333</v>
      </c>
      <c r="G319" s="463">
        <f t="shared" si="17"/>
        <v>1.33333333333333</v>
      </c>
      <c r="H319" s="460" t="str">
        <f t="shared" si="18"/>
        <v>是</v>
      </c>
      <c r="I319" s="452" t="str">
        <f t="shared" si="19"/>
        <v>项</v>
      </c>
    </row>
    <row r="320" ht="34.9" customHeight="1" spans="1:9">
      <c r="A320" s="461">
        <v>2040605</v>
      </c>
      <c r="B320" s="462" t="s">
        <v>366</v>
      </c>
      <c r="C320" s="464">
        <v>36</v>
      </c>
      <c r="D320" s="165">
        <v>36</v>
      </c>
      <c r="E320" s="253">
        <v>21</v>
      </c>
      <c r="F320" s="463">
        <f t="shared" si="16"/>
        <v>-0.416666666666667</v>
      </c>
      <c r="G320" s="463">
        <f t="shared" si="17"/>
        <v>0.583333333333333</v>
      </c>
      <c r="H320" s="460" t="str">
        <f t="shared" si="18"/>
        <v>是</v>
      </c>
      <c r="I320" s="452" t="str">
        <f t="shared" si="19"/>
        <v>项</v>
      </c>
    </row>
    <row r="321" ht="34.9" customHeight="1" spans="1:9">
      <c r="A321" s="461">
        <v>2040606</v>
      </c>
      <c r="B321" s="462" t="s">
        <v>367</v>
      </c>
      <c r="C321" s="464">
        <v>0</v>
      </c>
      <c r="D321" s="165">
        <v>0</v>
      </c>
      <c r="E321" s="253">
        <v>0</v>
      </c>
      <c r="F321" s="463" t="str">
        <f t="shared" si="16"/>
        <v/>
      </c>
      <c r="G321" s="463" t="str">
        <f t="shared" si="17"/>
        <v/>
      </c>
      <c r="H321" s="460" t="str">
        <f t="shared" si="18"/>
        <v>否</v>
      </c>
      <c r="I321" s="452" t="str">
        <f t="shared" si="19"/>
        <v>项</v>
      </c>
    </row>
    <row r="322" ht="34.9" customHeight="1" spans="1:9">
      <c r="A322" s="461">
        <v>2040607</v>
      </c>
      <c r="B322" s="462" t="s">
        <v>368</v>
      </c>
      <c r="C322" s="464">
        <v>11</v>
      </c>
      <c r="D322" s="165">
        <v>11</v>
      </c>
      <c r="E322" s="253">
        <v>10</v>
      </c>
      <c r="F322" s="463">
        <f t="shared" si="16"/>
        <v>-0.0909090909090909</v>
      </c>
      <c r="G322" s="463">
        <f t="shared" si="17"/>
        <v>0.909090909090909</v>
      </c>
      <c r="H322" s="460" t="str">
        <f t="shared" si="18"/>
        <v>是</v>
      </c>
      <c r="I322" s="452" t="str">
        <f t="shared" si="19"/>
        <v>项</v>
      </c>
    </row>
    <row r="323" ht="34.9" customHeight="1" spans="1:9">
      <c r="A323" s="461">
        <v>2040608</v>
      </c>
      <c r="B323" s="462" t="s">
        <v>369</v>
      </c>
      <c r="C323" s="464">
        <v>0</v>
      </c>
      <c r="D323" s="165">
        <v>0</v>
      </c>
      <c r="E323" s="253">
        <v>0</v>
      </c>
      <c r="F323" s="463" t="str">
        <f t="shared" si="16"/>
        <v/>
      </c>
      <c r="G323" s="463" t="str">
        <f t="shared" si="17"/>
        <v/>
      </c>
      <c r="H323" s="460" t="str">
        <f t="shared" si="18"/>
        <v>否</v>
      </c>
      <c r="I323" s="452" t="str">
        <f t="shared" si="19"/>
        <v>项</v>
      </c>
    </row>
    <row r="324" ht="34.9" customHeight="1" spans="1:9">
      <c r="A324" s="461">
        <v>2040609</v>
      </c>
      <c r="B324" s="462" t="s">
        <v>370</v>
      </c>
      <c r="C324" s="464">
        <v>0</v>
      </c>
      <c r="D324" s="165">
        <v>0</v>
      </c>
      <c r="E324" s="253">
        <v>0</v>
      </c>
      <c r="F324" s="463" t="str">
        <f t="shared" si="16"/>
        <v/>
      </c>
      <c r="G324" s="463" t="str">
        <f t="shared" si="17"/>
        <v/>
      </c>
      <c r="H324" s="460" t="str">
        <f t="shared" si="18"/>
        <v>否</v>
      </c>
      <c r="I324" s="452" t="str">
        <f t="shared" si="19"/>
        <v>项</v>
      </c>
    </row>
    <row r="325" ht="34.9" customHeight="1" spans="1:9">
      <c r="A325" s="461">
        <v>2040610</v>
      </c>
      <c r="B325" s="462" t="s">
        <v>371</v>
      </c>
      <c r="C325" s="464">
        <v>16</v>
      </c>
      <c r="D325" s="165">
        <v>16</v>
      </c>
      <c r="E325" s="253">
        <v>7</v>
      </c>
      <c r="F325" s="463">
        <f t="shared" ref="F325:F388" si="20">IF(C325&lt;&gt;0,E325/C325-1,"")</f>
        <v>-0.5625</v>
      </c>
      <c r="G325" s="463">
        <f t="shared" ref="G325:G388" si="21">IF(D325&lt;&gt;0,E325/D325,"")</f>
        <v>0.4375</v>
      </c>
      <c r="H325" s="460" t="str">
        <f t="shared" ref="H325:H388" si="22">IF(LEN(A325)=3,"是",IF(B325&lt;&gt;"",IF(SUM(C325:E325)&lt;&gt;0,"是","否"),"是"))</f>
        <v>是</v>
      </c>
      <c r="I325" s="452" t="str">
        <f t="shared" ref="I325:I388" si="23">IF(LEN(A325)=3,"类",IF(LEN(A325)=5,"款","项"))</f>
        <v>项</v>
      </c>
    </row>
    <row r="326" ht="34.9" customHeight="1" spans="1:9">
      <c r="A326" s="461">
        <v>2040611</v>
      </c>
      <c r="B326" s="462" t="s">
        <v>372</v>
      </c>
      <c r="C326" s="464">
        <v>0</v>
      </c>
      <c r="D326" s="165">
        <v>0</v>
      </c>
      <c r="E326" s="253">
        <v>0</v>
      </c>
      <c r="F326" s="463" t="str">
        <f t="shared" si="20"/>
        <v/>
      </c>
      <c r="G326" s="463" t="str">
        <f t="shared" si="21"/>
        <v/>
      </c>
      <c r="H326" s="460" t="str">
        <f t="shared" si="22"/>
        <v>否</v>
      </c>
      <c r="I326" s="452" t="str">
        <f t="shared" si="23"/>
        <v>项</v>
      </c>
    </row>
    <row r="327" ht="34.9" customHeight="1" spans="1:9">
      <c r="A327" s="461">
        <v>2040612</v>
      </c>
      <c r="B327" s="462" t="s">
        <v>373</v>
      </c>
      <c r="C327" s="464">
        <v>0</v>
      </c>
      <c r="D327" s="165">
        <v>0</v>
      </c>
      <c r="E327" s="253">
        <v>0</v>
      </c>
      <c r="F327" s="463" t="str">
        <f t="shared" si="20"/>
        <v/>
      </c>
      <c r="G327" s="463" t="str">
        <f t="shared" si="21"/>
        <v/>
      </c>
      <c r="H327" s="460" t="str">
        <f t="shared" si="22"/>
        <v>否</v>
      </c>
      <c r="I327" s="452" t="str">
        <f t="shared" si="23"/>
        <v>项</v>
      </c>
    </row>
    <row r="328" ht="34.9" customHeight="1" spans="1:9">
      <c r="A328" s="461">
        <v>2040613</v>
      </c>
      <c r="B328" s="462" t="s">
        <v>220</v>
      </c>
      <c r="C328" s="464">
        <v>0</v>
      </c>
      <c r="D328" s="165">
        <v>0</v>
      </c>
      <c r="E328" s="253">
        <v>10</v>
      </c>
      <c r="F328" s="463" t="str">
        <f t="shared" si="20"/>
        <v/>
      </c>
      <c r="G328" s="463" t="str">
        <f t="shared" si="21"/>
        <v/>
      </c>
      <c r="H328" s="460" t="str">
        <f t="shared" si="22"/>
        <v>是</v>
      </c>
      <c r="I328" s="452" t="str">
        <f t="shared" si="23"/>
        <v>项</v>
      </c>
    </row>
    <row r="329" ht="34.9" customHeight="1" spans="1:9">
      <c r="A329" s="461">
        <v>2040650</v>
      </c>
      <c r="B329" s="462" t="s">
        <v>188</v>
      </c>
      <c r="C329" s="464">
        <v>17</v>
      </c>
      <c r="D329" s="165">
        <v>17</v>
      </c>
      <c r="E329" s="253">
        <v>17</v>
      </c>
      <c r="F329" s="463">
        <f t="shared" si="20"/>
        <v>0</v>
      </c>
      <c r="G329" s="463">
        <f t="shared" si="21"/>
        <v>1</v>
      </c>
      <c r="H329" s="460" t="str">
        <f t="shared" si="22"/>
        <v>是</v>
      </c>
      <c r="I329" s="452" t="str">
        <f t="shared" si="23"/>
        <v>项</v>
      </c>
    </row>
    <row r="330" ht="34.9" customHeight="1" spans="1:9">
      <c r="A330" s="461">
        <v>2040699</v>
      </c>
      <c r="B330" s="462" t="s">
        <v>374</v>
      </c>
      <c r="C330" s="464">
        <v>23</v>
      </c>
      <c r="D330" s="165">
        <v>23</v>
      </c>
      <c r="E330" s="253">
        <v>11</v>
      </c>
      <c r="F330" s="463">
        <f t="shared" si="20"/>
        <v>-0.521739130434783</v>
      </c>
      <c r="G330" s="463">
        <f t="shared" si="21"/>
        <v>0.478260869565217</v>
      </c>
      <c r="H330" s="460" t="str">
        <f t="shared" si="22"/>
        <v>是</v>
      </c>
      <c r="I330" s="452" t="str">
        <f t="shared" si="23"/>
        <v>项</v>
      </c>
    </row>
    <row r="331" ht="34.9" customHeight="1" spans="1:9">
      <c r="A331" s="461">
        <v>20407</v>
      </c>
      <c r="B331" s="462" t="s">
        <v>375</v>
      </c>
      <c r="C331" s="176">
        <f>SUM(C332:C340)</f>
        <v>48</v>
      </c>
      <c r="D331" s="176">
        <f>SUM(D332:D340)</f>
        <v>48</v>
      </c>
      <c r="E331" s="177">
        <f>SUM(E332:E340)</f>
        <v>49</v>
      </c>
      <c r="F331" s="463">
        <f t="shared" si="20"/>
        <v>0.0208333333333333</v>
      </c>
      <c r="G331" s="463">
        <f t="shared" si="21"/>
        <v>1.02083333333333</v>
      </c>
      <c r="H331" s="460" t="str">
        <f t="shared" si="22"/>
        <v>是</v>
      </c>
      <c r="I331" s="452" t="str">
        <f t="shared" si="23"/>
        <v>款</v>
      </c>
    </row>
    <row r="332" ht="34.9" customHeight="1" spans="1:9">
      <c r="A332" s="461">
        <v>2040701</v>
      </c>
      <c r="B332" s="462" t="s">
        <v>179</v>
      </c>
      <c r="C332" s="176"/>
      <c r="D332" s="176"/>
      <c r="E332" s="177"/>
      <c r="F332" s="463" t="str">
        <f t="shared" si="20"/>
        <v/>
      </c>
      <c r="G332" s="463" t="str">
        <f t="shared" si="21"/>
        <v/>
      </c>
      <c r="H332" s="460" t="str">
        <f t="shared" si="22"/>
        <v>否</v>
      </c>
      <c r="I332" s="452" t="str">
        <f t="shared" si="23"/>
        <v>项</v>
      </c>
    </row>
    <row r="333" ht="34.9" customHeight="1" spans="1:9">
      <c r="A333" s="461">
        <v>2040702</v>
      </c>
      <c r="B333" s="462" t="s">
        <v>180</v>
      </c>
      <c r="C333" s="176"/>
      <c r="D333" s="176"/>
      <c r="E333" s="177"/>
      <c r="F333" s="463" t="str">
        <f t="shared" si="20"/>
        <v/>
      </c>
      <c r="G333" s="463" t="str">
        <f t="shared" si="21"/>
        <v/>
      </c>
      <c r="H333" s="460" t="str">
        <f t="shared" si="22"/>
        <v>否</v>
      </c>
      <c r="I333" s="452" t="str">
        <f t="shared" si="23"/>
        <v>项</v>
      </c>
    </row>
    <row r="334" ht="34.9" customHeight="1" spans="1:9">
      <c r="A334" s="461">
        <v>2040703</v>
      </c>
      <c r="B334" s="462" t="s">
        <v>181</v>
      </c>
      <c r="C334" s="176"/>
      <c r="D334" s="176"/>
      <c r="E334" s="177"/>
      <c r="F334" s="463" t="str">
        <f t="shared" si="20"/>
        <v/>
      </c>
      <c r="G334" s="463" t="str">
        <f t="shared" si="21"/>
        <v/>
      </c>
      <c r="H334" s="460" t="str">
        <f t="shared" si="22"/>
        <v>否</v>
      </c>
      <c r="I334" s="452" t="str">
        <f t="shared" si="23"/>
        <v>项</v>
      </c>
    </row>
    <row r="335" ht="34.9" customHeight="1" spans="1:9">
      <c r="A335" s="461">
        <v>2040704</v>
      </c>
      <c r="B335" s="462" t="s">
        <v>376</v>
      </c>
      <c r="C335" s="464">
        <v>48</v>
      </c>
      <c r="D335" s="165">
        <v>48</v>
      </c>
      <c r="E335" s="253">
        <v>49</v>
      </c>
      <c r="F335" s="463">
        <f t="shared" si="20"/>
        <v>0.0208333333333333</v>
      </c>
      <c r="G335" s="463">
        <f t="shared" si="21"/>
        <v>1.02083333333333</v>
      </c>
      <c r="H335" s="460" t="str">
        <f t="shared" si="22"/>
        <v>是</v>
      </c>
      <c r="I335" s="452" t="str">
        <f t="shared" si="23"/>
        <v>项</v>
      </c>
    </row>
    <row r="336" ht="34.9" customHeight="1" spans="1:9">
      <c r="A336" s="461">
        <v>2040705</v>
      </c>
      <c r="B336" s="462" t="s">
        <v>377</v>
      </c>
      <c r="C336" s="176"/>
      <c r="D336" s="176"/>
      <c r="E336" s="177"/>
      <c r="F336" s="463" t="str">
        <f t="shared" si="20"/>
        <v/>
      </c>
      <c r="G336" s="463" t="str">
        <f t="shared" si="21"/>
        <v/>
      </c>
      <c r="H336" s="460" t="str">
        <f t="shared" si="22"/>
        <v>否</v>
      </c>
      <c r="I336" s="452" t="str">
        <f t="shared" si="23"/>
        <v>项</v>
      </c>
    </row>
    <row r="337" ht="34.9" customHeight="1" spans="1:9">
      <c r="A337" s="461">
        <v>2040706</v>
      </c>
      <c r="B337" s="462" t="s">
        <v>378</v>
      </c>
      <c r="C337" s="176"/>
      <c r="D337" s="176"/>
      <c r="E337" s="177"/>
      <c r="F337" s="463" t="str">
        <f t="shared" si="20"/>
        <v/>
      </c>
      <c r="G337" s="463" t="str">
        <f t="shared" si="21"/>
        <v/>
      </c>
      <c r="H337" s="460" t="str">
        <f t="shared" si="22"/>
        <v>否</v>
      </c>
      <c r="I337" s="452" t="str">
        <f t="shared" si="23"/>
        <v>项</v>
      </c>
    </row>
    <row r="338" ht="34.9" customHeight="1" spans="1:9">
      <c r="A338" s="461">
        <v>2040707</v>
      </c>
      <c r="B338" s="462" t="s">
        <v>220</v>
      </c>
      <c r="C338" s="176"/>
      <c r="D338" s="176"/>
      <c r="E338" s="177"/>
      <c r="F338" s="463" t="str">
        <f t="shared" si="20"/>
        <v/>
      </c>
      <c r="G338" s="463" t="str">
        <f t="shared" si="21"/>
        <v/>
      </c>
      <c r="H338" s="460" t="str">
        <f t="shared" si="22"/>
        <v>否</v>
      </c>
      <c r="I338" s="452" t="str">
        <f t="shared" si="23"/>
        <v>项</v>
      </c>
    </row>
    <row r="339" ht="34.9" customHeight="1" spans="1:9">
      <c r="A339" s="461">
        <v>2040750</v>
      </c>
      <c r="B339" s="462" t="s">
        <v>188</v>
      </c>
      <c r="C339" s="176"/>
      <c r="D339" s="176"/>
      <c r="E339" s="177"/>
      <c r="F339" s="463" t="str">
        <f t="shared" si="20"/>
        <v/>
      </c>
      <c r="G339" s="463" t="str">
        <f t="shared" si="21"/>
        <v/>
      </c>
      <c r="H339" s="460" t="str">
        <f t="shared" si="22"/>
        <v>否</v>
      </c>
      <c r="I339" s="452" t="str">
        <f t="shared" si="23"/>
        <v>项</v>
      </c>
    </row>
    <row r="340" ht="34.9" customHeight="1" spans="1:9">
      <c r="A340" s="461">
        <v>2040799</v>
      </c>
      <c r="B340" s="462" t="s">
        <v>379</v>
      </c>
      <c r="C340" s="176"/>
      <c r="D340" s="176"/>
      <c r="E340" s="177"/>
      <c r="F340" s="463" t="str">
        <f t="shared" si="20"/>
        <v/>
      </c>
      <c r="G340" s="463" t="str">
        <f t="shared" si="21"/>
        <v/>
      </c>
      <c r="H340" s="460" t="str">
        <f t="shared" si="22"/>
        <v>否</v>
      </c>
      <c r="I340" s="452" t="str">
        <f t="shared" si="23"/>
        <v>项</v>
      </c>
    </row>
    <row r="341" ht="34.9" customHeight="1" spans="1:9">
      <c r="A341" s="461">
        <v>20408</v>
      </c>
      <c r="B341" s="462" t="s">
        <v>380</v>
      </c>
      <c r="C341" s="176">
        <f>SUM(C342:C350)</f>
        <v>0</v>
      </c>
      <c r="D341" s="176">
        <f>SUM(D342:D350)</f>
        <v>0</v>
      </c>
      <c r="E341" s="177">
        <f>SUM(E342:E350)</f>
        <v>0</v>
      </c>
      <c r="F341" s="463" t="str">
        <f t="shared" si="20"/>
        <v/>
      </c>
      <c r="G341" s="463" t="str">
        <f t="shared" si="21"/>
        <v/>
      </c>
      <c r="H341" s="460" t="str">
        <f t="shared" si="22"/>
        <v>否</v>
      </c>
      <c r="I341" s="452" t="str">
        <f t="shared" si="23"/>
        <v>款</v>
      </c>
    </row>
    <row r="342" ht="34.9" customHeight="1" spans="1:9">
      <c r="A342" s="461">
        <v>2040801</v>
      </c>
      <c r="B342" s="462" t="s">
        <v>179</v>
      </c>
      <c r="C342" s="176"/>
      <c r="D342" s="176"/>
      <c r="E342" s="177"/>
      <c r="F342" s="463" t="str">
        <f t="shared" si="20"/>
        <v/>
      </c>
      <c r="G342" s="463" t="str">
        <f t="shared" si="21"/>
        <v/>
      </c>
      <c r="H342" s="460" t="str">
        <f t="shared" si="22"/>
        <v>否</v>
      </c>
      <c r="I342" s="452" t="str">
        <f t="shared" si="23"/>
        <v>项</v>
      </c>
    </row>
    <row r="343" ht="34.9" customHeight="1" spans="1:9">
      <c r="A343" s="461">
        <v>2040802</v>
      </c>
      <c r="B343" s="462" t="s">
        <v>180</v>
      </c>
      <c r="C343" s="176"/>
      <c r="D343" s="176"/>
      <c r="E343" s="177"/>
      <c r="F343" s="463" t="str">
        <f t="shared" si="20"/>
        <v/>
      </c>
      <c r="G343" s="463" t="str">
        <f t="shared" si="21"/>
        <v/>
      </c>
      <c r="H343" s="460" t="str">
        <f t="shared" si="22"/>
        <v>否</v>
      </c>
      <c r="I343" s="452" t="str">
        <f t="shared" si="23"/>
        <v>项</v>
      </c>
    </row>
    <row r="344" ht="34.9" customHeight="1" spans="1:9">
      <c r="A344" s="461">
        <v>2040803</v>
      </c>
      <c r="B344" s="462" t="s">
        <v>181</v>
      </c>
      <c r="C344" s="176"/>
      <c r="D344" s="176"/>
      <c r="E344" s="177"/>
      <c r="F344" s="463" t="str">
        <f t="shared" si="20"/>
        <v/>
      </c>
      <c r="G344" s="463" t="str">
        <f t="shared" si="21"/>
        <v/>
      </c>
      <c r="H344" s="460" t="str">
        <f t="shared" si="22"/>
        <v>否</v>
      </c>
      <c r="I344" s="452" t="str">
        <f t="shared" si="23"/>
        <v>项</v>
      </c>
    </row>
    <row r="345" ht="34.9" customHeight="1" spans="1:9">
      <c r="A345" s="461">
        <v>2040804</v>
      </c>
      <c r="B345" s="462" t="s">
        <v>381</v>
      </c>
      <c r="C345" s="176"/>
      <c r="D345" s="176"/>
      <c r="E345" s="177"/>
      <c r="F345" s="463" t="str">
        <f t="shared" si="20"/>
        <v/>
      </c>
      <c r="G345" s="463" t="str">
        <f t="shared" si="21"/>
        <v/>
      </c>
      <c r="H345" s="460" t="str">
        <f t="shared" si="22"/>
        <v>否</v>
      </c>
      <c r="I345" s="452" t="str">
        <f t="shared" si="23"/>
        <v>项</v>
      </c>
    </row>
    <row r="346" s="305" customFormat="1" ht="34.9" customHeight="1" spans="1:9">
      <c r="A346" s="461">
        <v>2040805</v>
      </c>
      <c r="B346" s="462" t="s">
        <v>382</v>
      </c>
      <c r="C346" s="176"/>
      <c r="D346" s="176"/>
      <c r="E346" s="177"/>
      <c r="F346" s="463" t="str">
        <f t="shared" si="20"/>
        <v/>
      </c>
      <c r="G346" s="463" t="str">
        <f t="shared" si="21"/>
        <v/>
      </c>
      <c r="H346" s="460" t="str">
        <f t="shared" si="22"/>
        <v>否</v>
      </c>
      <c r="I346" s="452" t="str">
        <f t="shared" si="23"/>
        <v>项</v>
      </c>
    </row>
    <row r="347" ht="34.9" customHeight="1" spans="1:9">
      <c r="A347" s="461">
        <v>2040806</v>
      </c>
      <c r="B347" s="462" t="s">
        <v>383</v>
      </c>
      <c r="C347" s="176"/>
      <c r="D347" s="176"/>
      <c r="E347" s="177"/>
      <c r="F347" s="463" t="str">
        <f t="shared" si="20"/>
        <v/>
      </c>
      <c r="G347" s="463" t="str">
        <f t="shared" si="21"/>
        <v/>
      </c>
      <c r="H347" s="460" t="str">
        <f t="shared" si="22"/>
        <v>否</v>
      </c>
      <c r="I347" s="452" t="str">
        <f t="shared" si="23"/>
        <v>项</v>
      </c>
    </row>
    <row r="348" ht="34.9" customHeight="1" spans="1:9">
      <c r="A348" s="461">
        <v>2040807</v>
      </c>
      <c r="B348" s="462" t="s">
        <v>220</v>
      </c>
      <c r="C348" s="176"/>
      <c r="D348" s="176"/>
      <c r="E348" s="177"/>
      <c r="F348" s="463" t="str">
        <f t="shared" si="20"/>
        <v/>
      </c>
      <c r="G348" s="463" t="str">
        <f t="shared" si="21"/>
        <v/>
      </c>
      <c r="H348" s="460" t="str">
        <f t="shared" si="22"/>
        <v>否</v>
      </c>
      <c r="I348" s="452" t="str">
        <f t="shared" si="23"/>
        <v>项</v>
      </c>
    </row>
    <row r="349" ht="34.9" customHeight="1" spans="1:9">
      <c r="A349" s="461">
        <v>2040850</v>
      </c>
      <c r="B349" s="462" t="s">
        <v>188</v>
      </c>
      <c r="C349" s="176"/>
      <c r="D349" s="176"/>
      <c r="E349" s="177"/>
      <c r="F349" s="463" t="str">
        <f t="shared" si="20"/>
        <v/>
      </c>
      <c r="G349" s="463" t="str">
        <f t="shared" si="21"/>
        <v/>
      </c>
      <c r="H349" s="460" t="str">
        <f t="shared" si="22"/>
        <v>否</v>
      </c>
      <c r="I349" s="452" t="str">
        <f t="shared" si="23"/>
        <v>项</v>
      </c>
    </row>
    <row r="350" ht="34.9" customHeight="1" spans="1:9">
      <c r="A350" s="461">
        <v>2040899</v>
      </c>
      <c r="B350" s="462" t="s">
        <v>384</v>
      </c>
      <c r="C350" s="176"/>
      <c r="D350" s="176"/>
      <c r="E350" s="177"/>
      <c r="F350" s="463" t="str">
        <f t="shared" si="20"/>
        <v/>
      </c>
      <c r="G350" s="463" t="str">
        <f t="shared" si="21"/>
        <v/>
      </c>
      <c r="H350" s="460" t="str">
        <f t="shared" si="22"/>
        <v>否</v>
      </c>
      <c r="I350" s="452" t="str">
        <f t="shared" si="23"/>
        <v>项</v>
      </c>
    </row>
    <row r="351" s="305" customFormat="1" ht="34.9" customHeight="1" spans="1:9">
      <c r="A351" s="461">
        <v>20409</v>
      </c>
      <c r="B351" s="462" t="s">
        <v>385</v>
      </c>
      <c r="C351" s="176">
        <f>SUM(C352:C358)</f>
        <v>0</v>
      </c>
      <c r="D351" s="176">
        <f>SUM(D352:D358)</f>
        <v>0</v>
      </c>
      <c r="E351" s="177">
        <f>SUM(E352:E358)</f>
        <v>0</v>
      </c>
      <c r="F351" s="463" t="str">
        <f t="shared" si="20"/>
        <v/>
      </c>
      <c r="G351" s="463" t="str">
        <f t="shared" si="21"/>
        <v/>
      </c>
      <c r="H351" s="460" t="str">
        <f t="shared" si="22"/>
        <v>否</v>
      </c>
      <c r="I351" s="452" t="str">
        <f t="shared" si="23"/>
        <v>款</v>
      </c>
    </row>
    <row r="352" s="305" customFormat="1" ht="34.9" customHeight="1" spans="1:9">
      <c r="A352" s="461">
        <v>2040901</v>
      </c>
      <c r="B352" s="462" t="s">
        <v>179</v>
      </c>
      <c r="C352" s="176"/>
      <c r="D352" s="176"/>
      <c r="E352" s="177"/>
      <c r="F352" s="463" t="str">
        <f t="shared" si="20"/>
        <v/>
      </c>
      <c r="G352" s="463" t="str">
        <f t="shared" si="21"/>
        <v/>
      </c>
      <c r="H352" s="460" t="str">
        <f t="shared" si="22"/>
        <v>否</v>
      </c>
      <c r="I352" s="452" t="str">
        <f t="shared" si="23"/>
        <v>项</v>
      </c>
    </row>
    <row r="353" ht="34.9" customHeight="1" spans="1:9">
      <c r="A353" s="461">
        <v>2040902</v>
      </c>
      <c r="B353" s="462" t="s">
        <v>180</v>
      </c>
      <c r="C353" s="176"/>
      <c r="D353" s="176"/>
      <c r="E353" s="177"/>
      <c r="F353" s="463" t="str">
        <f t="shared" si="20"/>
        <v/>
      </c>
      <c r="G353" s="463" t="str">
        <f t="shared" si="21"/>
        <v/>
      </c>
      <c r="H353" s="460" t="str">
        <f t="shared" si="22"/>
        <v>否</v>
      </c>
      <c r="I353" s="452" t="str">
        <f t="shared" si="23"/>
        <v>项</v>
      </c>
    </row>
    <row r="354" ht="34.9" customHeight="1" spans="1:9">
      <c r="A354" s="461">
        <v>2040903</v>
      </c>
      <c r="B354" s="462" t="s">
        <v>181</v>
      </c>
      <c r="C354" s="176"/>
      <c r="D354" s="176"/>
      <c r="E354" s="177"/>
      <c r="F354" s="463" t="str">
        <f t="shared" si="20"/>
        <v/>
      </c>
      <c r="G354" s="463" t="str">
        <f t="shared" si="21"/>
        <v/>
      </c>
      <c r="H354" s="460" t="str">
        <f t="shared" si="22"/>
        <v>否</v>
      </c>
      <c r="I354" s="452" t="str">
        <f t="shared" si="23"/>
        <v>项</v>
      </c>
    </row>
    <row r="355" ht="34.9" customHeight="1" spans="1:9">
      <c r="A355" s="461">
        <v>2040904</v>
      </c>
      <c r="B355" s="462" t="s">
        <v>386</v>
      </c>
      <c r="C355" s="176"/>
      <c r="D355" s="176"/>
      <c r="E355" s="177"/>
      <c r="F355" s="463" t="str">
        <f t="shared" si="20"/>
        <v/>
      </c>
      <c r="G355" s="463" t="str">
        <f t="shared" si="21"/>
        <v/>
      </c>
      <c r="H355" s="460" t="str">
        <f t="shared" si="22"/>
        <v>否</v>
      </c>
      <c r="I355" s="452" t="str">
        <f t="shared" si="23"/>
        <v>项</v>
      </c>
    </row>
    <row r="356" s="305" customFormat="1" ht="34.9" customHeight="1" spans="1:9">
      <c r="A356" s="461">
        <v>2040905</v>
      </c>
      <c r="B356" s="462" t="s">
        <v>387</v>
      </c>
      <c r="C356" s="176"/>
      <c r="D356" s="176"/>
      <c r="E356" s="177"/>
      <c r="F356" s="463" t="str">
        <f t="shared" si="20"/>
        <v/>
      </c>
      <c r="G356" s="463" t="str">
        <f t="shared" si="21"/>
        <v/>
      </c>
      <c r="H356" s="460" t="str">
        <f t="shared" si="22"/>
        <v>否</v>
      </c>
      <c r="I356" s="452" t="str">
        <f t="shared" si="23"/>
        <v>项</v>
      </c>
    </row>
    <row r="357" ht="34.9" customHeight="1" spans="1:9">
      <c r="A357" s="461">
        <v>2040950</v>
      </c>
      <c r="B357" s="462" t="s">
        <v>188</v>
      </c>
      <c r="C357" s="176"/>
      <c r="D357" s="176"/>
      <c r="E357" s="177"/>
      <c r="F357" s="463" t="str">
        <f t="shared" si="20"/>
        <v/>
      </c>
      <c r="G357" s="463" t="str">
        <f t="shared" si="21"/>
        <v/>
      </c>
      <c r="H357" s="460" t="str">
        <f t="shared" si="22"/>
        <v>否</v>
      </c>
      <c r="I357" s="452" t="str">
        <f t="shared" si="23"/>
        <v>项</v>
      </c>
    </row>
    <row r="358" ht="34.9" customHeight="1" spans="1:9">
      <c r="A358" s="461">
        <v>2040999</v>
      </c>
      <c r="B358" s="462" t="s">
        <v>388</v>
      </c>
      <c r="C358" s="176"/>
      <c r="D358" s="176"/>
      <c r="E358" s="177"/>
      <c r="F358" s="463" t="str">
        <f t="shared" si="20"/>
        <v/>
      </c>
      <c r="G358" s="463" t="str">
        <f t="shared" si="21"/>
        <v/>
      </c>
      <c r="H358" s="460" t="str">
        <f t="shared" si="22"/>
        <v>否</v>
      </c>
      <c r="I358" s="452" t="str">
        <f t="shared" si="23"/>
        <v>项</v>
      </c>
    </row>
    <row r="359" ht="34.9" customHeight="1" spans="1:9">
      <c r="A359" s="461">
        <v>20410</v>
      </c>
      <c r="B359" s="462" t="s">
        <v>389</v>
      </c>
      <c r="C359" s="176">
        <f>SUM(C360:C364)</f>
        <v>0</v>
      </c>
      <c r="D359" s="176">
        <f>SUM(D360:D364)</f>
        <v>0</v>
      </c>
      <c r="E359" s="177">
        <f>SUM(E360:E364)</f>
        <v>0</v>
      </c>
      <c r="F359" s="463" t="str">
        <f t="shared" si="20"/>
        <v/>
      </c>
      <c r="G359" s="463" t="str">
        <f t="shared" si="21"/>
        <v/>
      </c>
      <c r="H359" s="460" t="str">
        <f t="shared" si="22"/>
        <v>否</v>
      </c>
      <c r="I359" s="452" t="str">
        <f t="shared" si="23"/>
        <v>款</v>
      </c>
    </row>
    <row r="360" ht="34.9" customHeight="1" spans="1:9">
      <c r="A360" s="461">
        <v>2041001</v>
      </c>
      <c r="B360" s="462" t="s">
        <v>179</v>
      </c>
      <c r="C360" s="176"/>
      <c r="D360" s="176"/>
      <c r="E360" s="177"/>
      <c r="F360" s="463" t="str">
        <f t="shared" si="20"/>
        <v/>
      </c>
      <c r="G360" s="463" t="str">
        <f t="shared" si="21"/>
        <v/>
      </c>
      <c r="H360" s="460" t="str">
        <f t="shared" si="22"/>
        <v>否</v>
      </c>
      <c r="I360" s="452" t="str">
        <f t="shared" si="23"/>
        <v>项</v>
      </c>
    </row>
    <row r="361" s="305" customFormat="1" ht="34.9" customHeight="1" spans="1:9">
      <c r="A361" s="461">
        <v>2041002</v>
      </c>
      <c r="B361" s="462" t="s">
        <v>180</v>
      </c>
      <c r="C361" s="176"/>
      <c r="D361" s="176"/>
      <c r="E361" s="177"/>
      <c r="F361" s="463" t="str">
        <f t="shared" si="20"/>
        <v/>
      </c>
      <c r="G361" s="463" t="str">
        <f t="shared" si="21"/>
        <v/>
      </c>
      <c r="H361" s="460" t="str">
        <f t="shared" si="22"/>
        <v>否</v>
      </c>
      <c r="I361" s="452" t="str">
        <f t="shared" si="23"/>
        <v>项</v>
      </c>
    </row>
    <row r="362" ht="34.9" customHeight="1" spans="1:9">
      <c r="A362" s="461">
        <v>2041006</v>
      </c>
      <c r="B362" s="462" t="s">
        <v>220</v>
      </c>
      <c r="C362" s="176"/>
      <c r="D362" s="176"/>
      <c r="E362" s="177"/>
      <c r="F362" s="463" t="str">
        <f t="shared" si="20"/>
        <v/>
      </c>
      <c r="G362" s="463" t="str">
        <f t="shared" si="21"/>
        <v/>
      </c>
      <c r="H362" s="460" t="str">
        <f t="shared" si="22"/>
        <v>否</v>
      </c>
      <c r="I362" s="452" t="str">
        <f t="shared" si="23"/>
        <v>项</v>
      </c>
    </row>
    <row r="363" ht="34.9" customHeight="1" spans="1:9">
      <c r="A363" s="461">
        <v>2041007</v>
      </c>
      <c r="B363" s="462" t="s">
        <v>390</v>
      </c>
      <c r="C363" s="176"/>
      <c r="D363" s="176"/>
      <c r="E363" s="177"/>
      <c r="F363" s="463" t="str">
        <f t="shared" si="20"/>
        <v/>
      </c>
      <c r="G363" s="463" t="str">
        <f t="shared" si="21"/>
        <v/>
      </c>
      <c r="H363" s="460" t="str">
        <f t="shared" si="22"/>
        <v>否</v>
      </c>
      <c r="I363" s="452" t="str">
        <f t="shared" si="23"/>
        <v>项</v>
      </c>
    </row>
    <row r="364" ht="34.9" customHeight="1" spans="1:9">
      <c r="A364" s="461">
        <v>2041099</v>
      </c>
      <c r="B364" s="462" t="s">
        <v>391</v>
      </c>
      <c r="C364" s="176"/>
      <c r="D364" s="176"/>
      <c r="E364" s="177"/>
      <c r="F364" s="463" t="str">
        <f t="shared" si="20"/>
        <v/>
      </c>
      <c r="G364" s="463" t="str">
        <f t="shared" si="21"/>
        <v/>
      </c>
      <c r="H364" s="460" t="str">
        <f t="shared" si="22"/>
        <v>否</v>
      </c>
      <c r="I364" s="452" t="str">
        <f t="shared" si="23"/>
        <v>项</v>
      </c>
    </row>
    <row r="365" ht="34.9" customHeight="1" spans="1:9">
      <c r="A365" s="461">
        <v>20499</v>
      </c>
      <c r="B365" s="462" t="s">
        <v>392</v>
      </c>
      <c r="C365" s="176">
        <f>SUM(C366)</f>
        <v>118</v>
      </c>
      <c r="D365" s="176">
        <f>SUM(D366)</f>
        <v>118</v>
      </c>
      <c r="E365" s="177">
        <f>SUM(E366)</f>
        <v>97</v>
      </c>
      <c r="F365" s="463">
        <f t="shared" si="20"/>
        <v>-0.177966101694915</v>
      </c>
      <c r="G365" s="463">
        <f t="shared" si="21"/>
        <v>0.822033898305085</v>
      </c>
      <c r="H365" s="460" t="str">
        <f t="shared" si="22"/>
        <v>是</v>
      </c>
      <c r="I365" s="452" t="str">
        <f t="shared" si="23"/>
        <v>款</v>
      </c>
    </row>
    <row r="366" ht="34.9" customHeight="1" spans="1:9">
      <c r="A366" s="461" t="s">
        <v>393</v>
      </c>
      <c r="B366" s="462" t="s">
        <v>394</v>
      </c>
      <c r="C366" s="464">
        <v>118</v>
      </c>
      <c r="D366" s="165">
        <v>118</v>
      </c>
      <c r="E366" s="253">
        <v>97</v>
      </c>
      <c r="F366" s="463">
        <f t="shared" si="20"/>
        <v>-0.177966101694915</v>
      </c>
      <c r="G366" s="463">
        <f t="shared" si="21"/>
        <v>0.822033898305085</v>
      </c>
      <c r="H366" s="460" t="str">
        <f t="shared" si="22"/>
        <v>是</v>
      </c>
      <c r="I366" s="452" t="str">
        <f t="shared" si="23"/>
        <v>项</v>
      </c>
    </row>
    <row r="367" ht="34.9" customHeight="1" spans="1:9">
      <c r="A367" s="457">
        <v>205</v>
      </c>
      <c r="B367" s="458" t="s">
        <v>127</v>
      </c>
      <c r="C367" s="172">
        <f>SUM(C368,C373,C382,C389,C395,C399,C403,C407,C413,C420)</f>
        <v>19052</v>
      </c>
      <c r="D367" s="172">
        <f>SUM(D368,D373,D382,D389,D395,D399,D403,D407,D413,D420)</f>
        <v>20432</v>
      </c>
      <c r="E367" s="173">
        <f>SUM(E368,E373,E382,E389,E395,E399,E403,E407,E413,E420)</f>
        <v>19158</v>
      </c>
      <c r="F367" s="459">
        <f t="shared" si="20"/>
        <v>0.00556372034432084</v>
      </c>
      <c r="G367" s="459">
        <f t="shared" si="21"/>
        <v>0.937646828504307</v>
      </c>
      <c r="H367" s="460" t="str">
        <f t="shared" si="22"/>
        <v>是</v>
      </c>
      <c r="I367" s="452" t="str">
        <f t="shared" si="23"/>
        <v>类</v>
      </c>
    </row>
    <row r="368" ht="34.9" customHeight="1" spans="1:9">
      <c r="A368" s="461">
        <v>20501</v>
      </c>
      <c r="B368" s="462" t="s">
        <v>395</v>
      </c>
      <c r="C368" s="176">
        <f>SUM(C369:C372)</f>
        <v>736</v>
      </c>
      <c r="D368" s="176">
        <f>SUM(D369:D372)</f>
        <v>2481</v>
      </c>
      <c r="E368" s="177">
        <f>SUM(E369:E372)</f>
        <v>771</v>
      </c>
      <c r="F368" s="463">
        <f t="shared" si="20"/>
        <v>0.0475543478260869</v>
      </c>
      <c r="G368" s="463">
        <f t="shared" si="21"/>
        <v>0.310761789600967</v>
      </c>
      <c r="H368" s="460" t="str">
        <f t="shared" si="22"/>
        <v>是</v>
      </c>
      <c r="I368" s="452" t="str">
        <f t="shared" si="23"/>
        <v>款</v>
      </c>
    </row>
    <row r="369" ht="34.9" customHeight="1" spans="1:9">
      <c r="A369" s="461">
        <v>2050101</v>
      </c>
      <c r="B369" s="462" t="s">
        <v>179</v>
      </c>
      <c r="C369" s="464">
        <v>732</v>
      </c>
      <c r="D369" s="165">
        <v>2477</v>
      </c>
      <c r="E369" s="253">
        <v>746</v>
      </c>
      <c r="F369" s="463">
        <f t="shared" si="20"/>
        <v>0.0191256830601092</v>
      </c>
      <c r="G369" s="463">
        <f t="shared" si="21"/>
        <v>0.301170771094065</v>
      </c>
      <c r="H369" s="460" t="str">
        <f t="shared" si="22"/>
        <v>是</v>
      </c>
      <c r="I369" s="452" t="str">
        <f t="shared" si="23"/>
        <v>项</v>
      </c>
    </row>
    <row r="370" s="305" customFormat="1" ht="34.9" customHeight="1" spans="1:9">
      <c r="A370" s="461">
        <v>2050102</v>
      </c>
      <c r="B370" s="462" t="s">
        <v>180</v>
      </c>
      <c r="C370" s="464">
        <v>4</v>
      </c>
      <c r="D370" s="165">
        <v>4</v>
      </c>
      <c r="E370" s="253">
        <v>25</v>
      </c>
      <c r="F370" s="463">
        <f t="shared" si="20"/>
        <v>5.25</v>
      </c>
      <c r="G370" s="463">
        <f t="shared" si="21"/>
        <v>6.25</v>
      </c>
      <c r="H370" s="460" t="str">
        <f t="shared" si="22"/>
        <v>是</v>
      </c>
      <c r="I370" s="452" t="str">
        <f t="shared" si="23"/>
        <v>项</v>
      </c>
    </row>
    <row r="371" ht="34.9" customHeight="1" spans="1:9">
      <c r="A371" s="461">
        <v>2050103</v>
      </c>
      <c r="B371" s="462" t="s">
        <v>181</v>
      </c>
      <c r="C371" s="464">
        <v>0</v>
      </c>
      <c r="D371" s="165">
        <v>0</v>
      </c>
      <c r="E371" s="253">
        <v>0</v>
      </c>
      <c r="F371" s="463" t="str">
        <f t="shared" si="20"/>
        <v/>
      </c>
      <c r="G371" s="463" t="str">
        <f t="shared" si="21"/>
        <v/>
      </c>
      <c r="H371" s="460" t="str">
        <f t="shared" si="22"/>
        <v>否</v>
      </c>
      <c r="I371" s="452" t="str">
        <f t="shared" si="23"/>
        <v>项</v>
      </c>
    </row>
    <row r="372" ht="34.9" customHeight="1" spans="1:9">
      <c r="A372" s="461">
        <v>2050199</v>
      </c>
      <c r="B372" s="462" t="s">
        <v>396</v>
      </c>
      <c r="C372" s="464">
        <v>0</v>
      </c>
      <c r="D372" s="165">
        <v>0</v>
      </c>
      <c r="E372" s="253">
        <v>0</v>
      </c>
      <c r="F372" s="463" t="str">
        <f t="shared" si="20"/>
        <v/>
      </c>
      <c r="G372" s="463" t="str">
        <f t="shared" si="21"/>
        <v/>
      </c>
      <c r="H372" s="460" t="str">
        <f t="shared" si="22"/>
        <v>否</v>
      </c>
      <c r="I372" s="452" t="str">
        <f t="shared" si="23"/>
        <v>项</v>
      </c>
    </row>
    <row r="373" ht="34.9" customHeight="1" spans="1:9">
      <c r="A373" s="461">
        <v>20502</v>
      </c>
      <c r="B373" s="462" t="s">
        <v>397</v>
      </c>
      <c r="C373" s="176">
        <f>SUM(C374:C381)</f>
        <v>16996</v>
      </c>
      <c r="D373" s="176">
        <f>SUM(D374:D381)</f>
        <v>16995</v>
      </c>
      <c r="E373" s="177">
        <f>SUM(E374:E381)</f>
        <v>16969</v>
      </c>
      <c r="F373" s="463">
        <f t="shared" si="20"/>
        <v>-0.00158860908449043</v>
      </c>
      <c r="G373" s="463">
        <f t="shared" si="21"/>
        <v>0.998470138275964</v>
      </c>
      <c r="H373" s="460" t="str">
        <f t="shared" si="22"/>
        <v>是</v>
      </c>
      <c r="I373" s="452" t="str">
        <f t="shared" si="23"/>
        <v>款</v>
      </c>
    </row>
    <row r="374" ht="34.9" customHeight="1" spans="1:9">
      <c r="A374" s="461">
        <v>2050201</v>
      </c>
      <c r="B374" s="462" t="s">
        <v>398</v>
      </c>
      <c r="C374" s="464">
        <v>1185</v>
      </c>
      <c r="D374" s="165">
        <v>1185</v>
      </c>
      <c r="E374" s="253">
        <v>1006</v>
      </c>
      <c r="F374" s="463">
        <f t="shared" si="20"/>
        <v>-0.151054852320675</v>
      </c>
      <c r="G374" s="463">
        <f t="shared" si="21"/>
        <v>0.848945147679325</v>
      </c>
      <c r="H374" s="460" t="str">
        <f t="shared" si="22"/>
        <v>是</v>
      </c>
      <c r="I374" s="452" t="str">
        <f t="shared" si="23"/>
        <v>项</v>
      </c>
    </row>
    <row r="375" s="305" customFormat="1" ht="34.9" customHeight="1" spans="1:9">
      <c r="A375" s="461">
        <v>2050202</v>
      </c>
      <c r="B375" s="462" t="s">
        <v>399</v>
      </c>
      <c r="C375" s="464">
        <v>9337</v>
      </c>
      <c r="D375" s="165">
        <v>9336</v>
      </c>
      <c r="E375" s="253">
        <v>9795</v>
      </c>
      <c r="F375" s="463">
        <f t="shared" si="20"/>
        <v>0.0490521580807539</v>
      </c>
      <c r="G375" s="463">
        <f t="shared" si="21"/>
        <v>1.04916452442159</v>
      </c>
      <c r="H375" s="460" t="str">
        <f t="shared" si="22"/>
        <v>是</v>
      </c>
      <c r="I375" s="452" t="str">
        <f t="shared" si="23"/>
        <v>项</v>
      </c>
    </row>
    <row r="376" s="305" customFormat="1" ht="34.9" customHeight="1" spans="1:9">
      <c r="A376" s="461">
        <v>2050203</v>
      </c>
      <c r="B376" s="462" t="s">
        <v>400</v>
      </c>
      <c r="C376" s="464">
        <v>4023</v>
      </c>
      <c r="D376" s="165">
        <v>4023</v>
      </c>
      <c r="E376" s="253">
        <v>4326</v>
      </c>
      <c r="F376" s="463">
        <f t="shared" si="20"/>
        <v>0.0753169276659209</v>
      </c>
      <c r="G376" s="463">
        <f t="shared" si="21"/>
        <v>1.07531692766592</v>
      </c>
      <c r="H376" s="460" t="str">
        <f t="shared" si="22"/>
        <v>是</v>
      </c>
      <c r="I376" s="452" t="str">
        <f t="shared" si="23"/>
        <v>项</v>
      </c>
    </row>
    <row r="377" s="305" customFormat="1" ht="34.9" customHeight="1" spans="1:9">
      <c r="A377" s="461">
        <v>2050204</v>
      </c>
      <c r="B377" s="462" t="s">
        <v>401</v>
      </c>
      <c r="C377" s="464">
        <v>1488</v>
      </c>
      <c r="D377" s="165">
        <v>1488</v>
      </c>
      <c r="E377" s="253">
        <v>1802</v>
      </c>
      <c r="F377" s="463">
        <f t="shared" si="20"/>
        <v>0.211021505376344</v>
      </c>
      <c r="G377" s="463">
        <f t="shared" si="21"/>
        <v>1.21102150537634</v>
      </c>
      <c r="H377" s="460" t="str">
        <f t="shared" si="22"/>
        <v>是</v>
      </c>
      <c r="I377" s="452" t="str">
        <f t="shared" si="23"/>
        <v>项</v>
      </c>
    </row>
    <row r="378" s="305" customFormat="1" ht="34.9" customHeight="1" spans="1:9">
      <c r="A378" s="461">
        <v>2050205</v>
      </c>
      <c r="B378" s="462" t="s">
        <v>402</v>
      </c>
      <c r="C378" s="176"/>
      <c r="D378" s="165">
        <v>0</v>
      </c>
      <c r="E378" s="253">
        <v>0</v>
      </c>
      <c r="F378" s="463" t="str">
        <f t="shared" si="20"/>
        <v/>
      </c>
      <c r="G378" s="463" t="str">
        <f t="shared" si="21"/>
        <v/>
      </c>
      <c r="H378" s="460" t="str">
        <f t="shared" si="22"/>
        <v>否</v>
      </c>
      <c r="I378" s="452" t="str">
        <f t="shared" si="23"/>
        <v>项</v>
      </c>
    </row>
    <row r="379" s="305" customFormat="1" ht="34.9" customHeight="1" spans="1:9">
      <c r="A379" s="461">
        <v>2050206</v>
      </c>
      <c r="B379" s="462" t="s">
        <v>403</v>
      </c>
      <c r="C379" s="176"/>
      <c r="D379" s="165">
        <v>0</v>
      </c>
      <c r="E379" s="253">
        <v>0</v>
      </c>
      <c r="F379" s="463" t="str">
        <f t="shared" si="20"/>
        <v/>
      </c>
      <c r="G379" s="463" t="str">
        <f t="shared" si="21"/>
        <v/>
      </c>
      <c r="H379" s="460" t="str">
        <f t="shared" si="22"/>
        <v>否</v>
      </c>
      <c r="I379" s="452" t="str">
        <f t="shared" si="23"/>
        <v>项</v>
      </c>
    </row>
    <row r="380" s="305" customFormat="1" ht="34.9" customHeight="1" spans="1:9">
      <c r="A380" s="461">
        <v>2050207</v>
      </c>
      <c r="B380" s="462" t="s">
        <v>404</v>
      </c>
      <c r="C380" s="176"/>
      <c r="D380" s="165">
        <v>0</v>
      </c>
      <c r="E380" s="253">
        <v>0</v>
      </c>
      <c r="F380" s="463" t="str">
        <f t="shared" si="20"/>
        <v/>
      </c>
      <c r="G380" s="463" t="str">
        <f t="shared" si="21"/>
        <v/>
      </c>
      <c r="H380" s="460" t="str">
        <f t="shared" si="22"/>
        <v>否</v>
      </c>
      <c r="I380" s="452" t="str">
        <f t="shared" si="23"/>
        <v>项</v>
      </c>
    </row>
    <row r="381" s="305" customFormat="1" ht="34.9" customHeight="1" spans="1:9">
      <c r="A381" s="461">
        <v>2050299</v>
      </c>
      <c r="B381" s="462" t="s">
        <v>405</v>
      </c>
      <c r="C381" s="464">
        <v>963</v>
      </c>
      <c r="D381" s="165">
        <v>963</v>
      </c>
      <c r="E381" s="253">
        <v>40</v>
      </c>
      <c r="F381" s="463">
        <f t="shared" si="20"/>
        <v>-0.95846313603323</v>
      </c>
      <c r="G381" s="463">
        <f t="shared" si="21"/>
        <v>0.0415368639667705</v>
      </c>
      <c r="H381" s="460" t="str">
        <f t="shared" si="22"/>
        <v>是</v>
      </c>
      <c r="I381" s="452" t="str">
        <f t="shared" si="23"/>
        <v>项</v>
      </c>
    </row>
    <row r="382" s="305" customFormat="1" ht="34.9" customHeight="1" spans="1:9">
      <c r="A382" s="461">
        <v>20503</v>
      </c>
      <c r="B382" s="462" t="s">
        <v>406</v>
      </c>
      <c r="C382" s="176">
        <f>SUM(C383:C388)</f>
        <v>366</v>
      </c>
      <c r="D382" s="176">
        <f>SUM(D383:D388)</f>
        <v>7</v>
      </c>
      <c r="E382" s="177">
        <f>SUM(E383:E388)</f>
        <v>488</v>
      </c>
      <c r="F382" s="463">
        <f t="shared" si="20"/>
        <v>0.333333333333333</v>
      </c>
      <c r="G382" s="463">
        <f t="shared" si="21"/>
        <v>69.7142857142857</v>
      </c>
      <c r="H382" s="460" t="str">
        <f t="shared" si="22"/>
        <v>是</v>
      </c>
      <c r="I382" s="452" t="str">
        <f t="shared" si="23"/>
        <v>款</v>
      </c>
    </row>
    <row r="383" s="305" customFormat="1" ht="34.9" customHeight="1" spans="1:9">
      <c r="A383" s="461">
        <v>2050301</v>
      </c>
      <c r="B383" s="462" t="s">
        <v>407</v>
      </c>
      <c r="C383" s="464">
        <v>0</v>
      </c>
      <c r="D383" s="176"/>
      <c r="E383" s="177"/>
      <c r="F383" s="463" t="str">
        <f t="shared" si="20"/>
        <v/>
      </c>
      <c r="G383" s="463" t="str">
        <f t="shared" si="21"/>
        <v/>
      </c>
      <c r="H383" s="460" t="str">
        <f t="shared" si="22"/>
        <v>否</v>
      </c>
      <c r="I383" s="452" t="str">
        <f t="shared" si="23"/>
        <v>项</v>
      </c>
    </row>
    <row r="384" s="305" customFormat="1" ht="34.9" customHeight="1" spans="1:9">
      <c r="A384" s="461">
        <v>2050302</v>
      </c>
      <c r="B384" s="462" t="s">
        <v>408</v>
      </c>
      <c r="C384" s="464">
        <v>7</v>
      </c>
      <c r="D384" s="165">
        <v>7</v>
      </c>
      <c r="E384" s="253">
        <v>488</v>
      </c>
      <c r="F384" s="463">
        <f t="shared" si="20"/>
        <v>68.7142857142857</v>
      </c>
      <c r="G384" s="463">
        <f t="shared" si="21"/>
        <v>69.7142857142857</v>
      </c>
      <c r="H384" s="460" t="str">
        <f t="shared" si="22"/>
        <v>是</v>
      </c>
      <c r="I384" s="452" t="str">
        <f t="shared" si="23"/>
        <v>项</v>
      </c>
    </row>
    <row r="385" s="305" customFormat="1" ht="34.9" customHeight="1" spans="1:9">
      <c r="A385" s="461">
        <v>2050303</v>
      </c>
      <c r="B385" s="462" t="s">
        <v>409</v>
      </c>
      <c r="C385" s="464">
        <v>0</v>
      </c>
      <c r="D385" s="176"/>
      <c r="E385" s="177"/>
      <c r="F385" s="463" t="str">
        <f t="shared" si="20"/>
        <v/>
      </c>
      <c r="G385" s="463" t="str">
        <f t="shared" si="21"/>
        <v/>
      </c>
      <c r="H385" s="460" t="str">
        <f t="shared" si="22"/>
        <v>否</v>
      </c>
      <c r="I385" s="452" t="str">
        <f t="shared" si="23"/>
        <v>项</v>
      </c>
    </row>
    <row r="386" s="305" customFormat="1" ht="34.9" customHeight="1" spans="1:9">
      <c r="A386" s="461">
        <v>2050304</v>
      </c>
      <c r="B386" s="462" t="s">
        <v>410</v>
      </c>
      <c r="C386" s="464">
        <v>0</v>
      </c>
      <c r="D386" s="176"/>
      <c r="E386" s="177"/>
      <c r="F386" s="463" t="str">
        <f t="shared" si="20"/>
        <v/>
      </c>
      <c r="G386" s="463" t="str">
        <f t="shared" si="21"/>
        <v/>
      </c>
      <c r="H386" s="460" t="str">
        <f t="shared" si="22"/>
        <v>否</v>
      </c>
      <c r="I386" s="452" t="str">
        <f t="shared" si="23"/>
        <v>项</v>
      </c>
    </row>
    <row r="387" s="305" customFormat="1" ht="34.9" customHeight="1" spans="1:9">
      <c r="A387" s="461">
        <v>2050305</v>
      </c>
      <c r="B387" s="462" t="s">
        <v>411</v>
      </c>
      <c r="C387" s="464">
        <v>359</v>
      </c>
      <c r="D387" s="176"/>
      <c r="E387" s="177"/>
      <c r="F387" s="463">
        <f t="shared" si="20"/>
        <v>-1</v>
      </c>
      <c r="G387" s="463" t="str">
        <f t="shared" si="21"/>
        <v/>
      </c>
      <c r="H387" s="460" t="str">
        <f t="shared" si="22"/>
        <v>是</v>
      </c>
      <c r="I387" s="452" t="str">
        <f t="shared" si="23"/>
        <v>项</v>
      </c>
    </row>
    <row r="388" s="305" customFormat="1" ht="34.9" customHeight="1" spans="1:9">
      <c r="A388" s="461">
        <v>2050399</v>
      </c>
      <c r="B388" s="462" t="s">
        <v>412</v>
      </c>
      <c r="C388" s="176"/>
      <c r="D388" s="176"/>
      <c r="E388" s="177"/>
      <c r="F388" s="463" t="str">
        <f t="shared" si="20"/>
        <v/>
      </c>
      <c r="G388" s="463" t="str">
        <f t="shared" si="21"/>
        <v/>
      </c>
      <c r="H388" s="460" t="str">
        <f t="shared" si="22"/>
        <v>否</v>
      </c>
      <c r="I388" s="452" t="str">
        <f t="shared" si="23"/>
        <v>项</v>
      </c>
    </row>
    <row r="389" s="305" customFormat="1" ht="34.9" customHeight="1" spans="1:9">
      <c r="A389" s="461">
        <v>20504</v>
      </c>
      <c r="B389" s="462" t="s">
        <v>413</v>
      </c>
      <c r="C389" s="176">
        <f>SUM(C390:C394)</f>
        <v>0</v>
      </c>
      <c r="D389" s="176">
        <f>SUM(D390:D394)</f>
        <v>0</v>
      </c>
      <c r="E389" s="177">
        <f>SUM(E390:E394)</f>
        <v>0</v>
      </c>
      <c r="F389" s="463" t="str">
        <f t="shared" ref="F389:F452" si="24">IF(C389&lt;&gt;0,E389/C389-1,"")</f>
        <v/>
      </c>
      <c r="G389" s="463" t="str">
        <f t="shared" ref="G389:G452" si="25">IF(D389&lt;&gt;0,E389/D389,"")</f>
        <v/>
      </c>
      <c r="H389" s="460" t="str">
        <f t="shared" ref="H389:H452" si="26">IF(LEN(A389)=3,"是",IF(B389&lt;&gt;"",IF(SUM(C389:E389)&lt;&gt;0,"是","否"),"是"))</f>
        <v>否</v>
      </c>
      <c r="I389" s="452" t="str">
        <f t="shared" ref="I389:I452" si="27">IF(LEN(A389)=3,"类",IF(LEN(A389)=5,"款","项"))</f>
        <v>款</v>
      </c>
    </row>
    <row r="390" s="305" customFormat="1" ht="34.9" customHeight="1" spans="1:9">
      <c r="A390" s="461">
        <v>2050401</v>
      </c>
      <c r="B390" s="462" t="s">
        <v>414</v>
      </c>
      <c r="C390" s="176"/>
      <c r="D390" s="176"/>
      <c r="E390" s="177"/>
      <c r="F390" s="463" t="str">
        <f t="shared" si="24"/>
        <v/>
      </c>
      <c r="G390" s="463" t="str">
        <f t="shared" si="25"/>
        <v/>
      </c>
      <c r="H390" s="460" t="str">
        <f t="shared" si="26"/>
        <v>否</v>
      </c>
      <c r="I390" s="452" t="str">
        <f t="shared" si="27"/>
        <v>项</v>
      </c>
    </row>
    <row r="391" s="305" customFormat="1" ht="34.9" customHeight="1" spans="1:9">
      <c r="A391" s="461">
        <v>2050402</v>
      </c>
      <c r="B391" s="462" t="s">
        <v>415</v>
      </c>
      <c r="C391" s="176"/>
      <c r="D391" s="176"/>
      <c r="E391" s="177"/>
      <c r="F391" s="463" t="str">
        <f t="shared" si="24"/>
        <v/>
      </c>
      <c r="G391" s="463" t="str">
        <f t="shared" si="25"/>
        <v/>
      </c>
      <c r="H391" s="460" t="str">
        <f t="shared" si="26"/>
        <v>否</v>
      </c>
      <c r="I391" s="452" t="str">
        <f t="shared" si="27"/>
        <v>项</v>
      </c>
    </row>
    <row r="392" ht="34.9" customHeight="1" spans="1:9">
      <c r="A392" s="461">
        <v>2050403</v>
      </c>
      <c r="B392" s="462" t="s">
        <v>416</v>
      </c>
      <c r="C392" s="176"/>
      <c r="D392" s="176"/>
      <c r="E392" s="177"/>
      <c r="F392" s="463" t="str">
        <f t="shared" si="24"/>
        <v/>
      </c>
      <c r="G392" s="463" t="str">
        <f t="shared" si="25"/>
        <v/>
      </c>
      <c r="H392" s="460" t="str">
        <f t="shared" si="26"/>
        <v>否</v>
      </c>
      <c r="I392" s="452" t="str">
        <f t="shared" si="27"/>
        <v>项</v>
      </c>
    </row>
    <row r="393" ht="34.9" customHeight="1" spans="1:9">
      <c r="A393" s="461">
        <v>2050404</v>
      </c>
      <c r="B393" s="462" t="s">
        <v>417</v>
      </c>
      <c r="C393" s="176"/>
      <c r="D393" s="176"/>
      <c r="E393" s="177"/>
      <c r="F393" s="463" t="str">
        <f t="shared" si="24"/>
        <v/>
      </c>
      <c r="G393" s="463" t="str">
        <f t="shared" si="25"/>
        <v/>
      </c>
      <c r="H393" s="460" t="str">
        <f t="shared" si="26"/>
        <v>否</v>
      </c>
      <c r="I393" s="452" t="str">
        <f t="shared" si="27"/>
        <v>项</v>
      </c>
    </row>
    <row r="394" ht="34.9" customHeight="1" spans="1:9">
      <c r="A394" s="461">
        <v>2050499</v>
      </c>
      <c r="B394" s="462" t="s">
        <v>418</v>
      </c>
      <c r="C394" s="176"/>
      <c r="D394" s="176"/>
      <c r="E394" s="177"/>
      <c r="F394" s="463" t="str">
        <f t="shared" si="24"/>
        <v/>
      </c>
      <c r="G394" s="463" t="str">
        <f t="shared" si="25"/>
        <v/>
      </c>
      <c r="H394" s="460" t="str">
        <f t="shared" si="26"/>
        <v>否</v>
      </c>
      <c r="I394" s="452" t="str">
        <f t="shared" si="27"/>
        <v>项</v>
      </c>
    </row>
    <row r="395" ht="34.9" customHeight="1" spans="1:9">
      <c r="A395" s="461">
        <v>20505</v>
      </c>
      <c r="B395" s="462" t="s">
        <v>419</v>
      </c>
      <c r="C395" s="176">
        <f>SUM(C396:C398)</f>
        <v>0</v>
      </c>
      <c r="D395" s="176">
        <f>SUM(D396:D398)</f>
        <v>0</v>
      </c>
      <c r="E395" s="177">
        <f>SUM(E396:E398)</f>
        <v>0</v>
      </c>
      <c r="F395" s="463" t="str">
        <f t="shared" si="24"/>
        <v/>
      </c>
      <c r="G395" s="463" t="str">
        <f t="shared" si="25"/>
        <v/>
      </c>
      <c r="H395" s="460" t="str">
        <f t="shared" si="26"/>
        <v>否</v>
      </c>
      <c r="I395" s="452" t="str">
        <f t="shared" si="27"/>
        <v>款</v>
      </c>
    </row>
    <row r="396" ht="34.9" customHeight="1" spans="1:9">
      <c r="A396" s="461">
        <v>2050501</v>
      </c>
      <c r="B396" s="462" t="s">
        <v>420</v>
      </c>
      <c r="C396" s="176"/>
      <c r="D396" s="176"/>
      <c r="E396" s="177"/>
      <c r="F396" s="463" t="str">
        <f t="shared" si="24"/>
        <v/>
      </c>
      <c r="G396" s="463" t="str">
        <f t="shared" si="25"/>
        <v/>
      </c>
      <c r="H396" s="460" t="str">
        <f t="shared" si="26"/>
        <v>否</v>
      </c>
      <c r="I396" s="452" t="str">
        <f t="shared" si="27"/>
        <v>项</v>
      </c>
    </row>
    <row r="397" ht="34.9" customHeight="1" spans="1:9">
      <c r="A397" s="461">
        <v>2050502</v>
      </c>
      <c r="B397" s="462" t="s">
        <v>421</v>
      </c>
      <c r="C397" s="176"/>
      <c r="D397" s="176"/>
      <c r="E397" s="177"/>
      <c r="F397" s="463" t="str">
        <f t="shared" si="24"/>
        <v/>
      </c>
      <c r="G397" s="463" t="str">
        <f t="shared" si="25"/>
        <v/>
      </c>
      <c r="H397" s="460" t="str">
        <f t="shared" si="26"/>
        <v>否</v>
      </c>
      <c r="I397" s="452" t="str">
        <f t="shared" si="27"/>
        <v>项</v>
      </c>
    </row>
    <row r="398" ht="34.9" customHeight="1" spans="1:9">
      <c r="A398" s="461">
        <v>2050599</v>
      </c>
      <c r="B398" s="462" t="s">
        <v>422</v>
      </c>
      <c r="C398" s="176"/>
      <c r="D398" s="176"/>
      <c r="E398" s="177"/>
      <c r="F398" s="463" t="str">
        <f t="shared" si="24"/>
        <v/>
      </c>
      <c r="G398" s="463" t="str">
        <f t="shared" si="25"/>
        <v/>
      </c>
      <c r="H398" s="460" t="str">
        <f t="shared" si="26"/>
        <v>否</v>
      </c>
      <c r="I398" s="452" t="str">
        <f t="shared" si="27"/>
        <v>项</v>
      </c>
    </row>
    <row r="399" ht="34.9" customHeight="1" spans="1:9">
      <c r="A399" s="461">
        <v>20506</v>
      </c>
      <c r="B399" s="462" t="s">
        <v>423</v>
      </c>
      <c r="C399" s="176">
        <f>SUM(C400:C402)</f>
        <v>0</v>
      </c>
      <c r="D399" s="176">
        <f>SUM(D400:D402)</f>
        <v>0</v>
      </c>
      <c r="E399" s="177">
        <f>SUM(E400:E402)</f>
        <v>0</v>
      </c>
      <c r="F399" s="463" t="str">
        <f t="shared" si="24"/>
        <v/>
      </c>
      <c r="G399" s="463" t="str">
        <f t="shared" si="25"/>
        <v/>
      </c>
      <c r="H399" s="460" t="str">
        <f t="shared" si="26"/>
        <v>否</v>
      </c>
      <c r="I399" s="452" t="str">
        <f t="shared" si="27"/>
        <v>款</v>
      </c>
    </row>
    <row r="400" ht="34.9" customHeight="1" spans="1:9">
      <c r="A400" s="461">
        <v>2050601</v>
      </c>
      <c r="B400" s="462" t="s">
        <v>424</v>
      </c>
      <c r="C400" s="176"/>
      <c r="D400" s="176"/>
      <c r="E400" s="177"/>
      <c r="F400" s="463" t="str">
        <f t="shared" si="24"/>
        <v/>
      </c>
      <c r="G400" s="463" t="str">
        <f t="shared" si="25"/>
        <v/>
      </c>
      <c r="H400" s="460" t="str">
        <f t="shared" si="26"/>
        <v>否</v>
      </c>
      <c r="I400" s="452" t="str">
        <f t="shared" si="27"/>
        <v>项</v>
      </c>
    </row>
    <row r="401" ht="34.9" customHeight="1" spans="1:9">
      <c r="A401" s="461">
        <v>2050602</v>
      </c>
      <c r="B401" s="462" t="s">
        <v>425</v>
      </c>
      <c r="C401" s="176"/>
      <c r="D401" s="176"/>
      <c r="E401" s="177"/>
      <c r="F401" s="463" t="str">
        <f t="shared" si="24"/>
        <v/>
      </c>
      <c r="G401" s="463" t="str">
        <f t="shared" si="25"/>
        <v/>
      </c>
      <c r="H401" s="460" t="str">
        <f t="shared" si="26"/>
        <v>否</v>
      </c>
      <c r="I401" s="452" t="str">
        <f t="shared" si="27"/>
        <v>项</v>
      </c>
    </row>
    <row r="402" ht="34.9" customHeight="1" spans="1:9">
      <c r="A402" s="461">
        <v>2050699</v>
      </c>
      <c r="B402" s="462" t="s">
        <v>426</v>
      </c>
      <c r="C402" s="176"/>
      <c r="D402" s="176"/>
      <c r="E402" s="177"/>
      <c r="F402" s="463" t="str">
        <f t="shared" si="24"/>
        <v/>
      </c>
      <c r="G402" s="463" t="str">
        <f t="shared" si="25"/>
        <v/>
      </c>
      <c r="H402" s="460" t="str">
        <f t="shared" si="26"/>
        <v>否</v>
      </c>
      <c r="I402" s="452" t="str">
        <f t="shared" si="27"/>
        <v>项</v>
      </c>
    </row>
    <row r="403" ht="34.9" customHeight="1" spans="1:9">
      <c r="A403" s="461">
        <v>20507</v>
      </c>
      <c r="B403" s="462" t="s">
        <v>427</v>
      </c>
      <c r="C403" s="176">
        <f>SUM(C404:C406)</f>
        <v>16</v>
      </c>
      <c r="D403" s="176">
        <f>SUM(D404:D406)</f>
        <v>16</v>
      </c>
      <c r="E403" s="177">
        <f>SUM(E404:E406)</f>
        <v>43</v>
      </c>
      <c r="F403" s="463">
        <f t="shared" si="24"/>
        <v>1.6875</v>
      </c>
      <c r="G403" s="463">
        <f t="shared" si="25"/>
        <v>2.6875</v>
      </c>
      <c r="H403" s="460" t="str">
        <f t="shared" si="26"/>
        <v>是</v>
      </c>
      <c r="I403" s="452" t="str">
        <f t="shared" si="27"/>
        <v>款</v>
      </c>
    </row>
    <row r="404" ht="34.9" customHeight="1" spans="1:9">
      <c r="A404" s="466">
        <v>2050701</v>
      </c>
      <c r="B404" s="462" t="s">
        <v>428</v>
      </c>
      <c r="C404" s="464">
        <v>16</v>
      </c>
      <c r="D404" s="165">
        <v>16</v>
      </c>
      <c r="E404" s="253">
        <v>43</v>
      </c>
      <c r="F404" s="463">
        <f t="shared" si="24"/>
        <v>1.6875</v>
      </c>
      <c r="G404" s="463">
        <f t="shared" si="25"/>
        <v>2.6875</v>
      </c>
      <c r="H404" s="460" t="str">
        <f t="shared" si="26"/>
        <v>是</v>
      </c>
      <c r="I404" s="452" t="str">
        <f t="shared" si="27"/>
        <v>项</v>
      </c>
    </row>
    <row r="405" ht="34.9" customHeight="1" spans="1:9">
      <c r="A405" s="461">
        <v>2050702</v>
      </c>
      <c r="B405" s="462" t="s">
        <v>429</v>
      </c>
      <c r="C405" s="176"/>
      <c r="D405" s="165">
        <v>0</v>
      </c>
      <c r="E405" s="253">
        <v>0</v>
      </c>
      <c r="F405" s="463" t="str">
        <f t="shared" si="24"/>
        <v/>
      </c>
      <c r="G405" s="463" t="str">
        <f t="shared" si="25"/>
        <v/>
      </c>
      <c r="H405" s="460" t="str">
        <f t="shared" si="26"/>
        <v>否</v>
      </c>
      <c r="I405" s="452" t="str">
        <f t="shared" si="27"/>
        <v>项</v>
      </c>
    </row>
    <row r="406" ht="34.9" customHeight="1" spans="1:9">
      <c r="A406" s="461">
        <v>2050799</v>
      </c>
      <c r="B406" s="462" t="s">
        <v>430</v>
      </c>
      <c r="C406" s="176"/>
      <c r="D406" s="165">
        <v>0</v>
      </c>
      <c r="E406" s="253">
        <v>0</v>
      </c>
      <c r="F406" s="463" t="str">
        <f t="shared" si="24"/>
        <v/>
      </c>
      <c r="G406" s="463" t="str">
        <f t="shared" si="25"/>
        <v/>
      </c>
      <c r="H406" s="460" t="str">
        <f t="shared" si="26"/>
        <v>否</v>
      </c>
      <c r="I406" s="452" t="str">
        <f t="shared" si="27"/>
        <v>项</v>
      </c>
    </row>
    <row r="407" ht="34.9" customHeight="1" spans="1:9">
      <c r="A407" s="466">
        <v>20508</v>
      </c>
      <c r="B407" s="462" t="s">
        <v>431</v>
      </c>
      <c r="C407" s="176">
        <f>SUM(C408:C412)</f>
        <v>350</v>
      </c>
      <c r="D407" s="176">
        <f>SUM(D408:D412)</f>
        <v>350</v>
      </c>
      <c r="E407" s="177">
        <f>SUM(E408:E412)</f>
        <v>400</v>
      </c>
      <c r="F407" s="463">
        <f t="shared" si="24"/>
        <v>0.142857142857143</v>
      </c>
      <c r="G407" s="463">
        <f t="shared" si="25"/>
        <v>1.14285714285714</v>
      </c>
      <c r="H407" s="460" t="str">
        <f t="shared" si="26"/>
        <v>是</v>
      </c>
      <c r="I407" s="452" t="str">
        <f t="shared" si="27"/>
        <v>款</v>
      </c>
    </row>
    <row r="408" ht="34.9" customHeight="1" spans="1:9">
      <c r="A408" s="461">
        <v>2050801</v>
      </c>
      <c r="B408" s="462" t="s">
        <v>432</v>
      </c>
      <c r="C408" s="464">
        <v>192</v>
      </c>
      <c r="D408" s="165">
        <v>192</v>
      </c>
      <c r="E408" s="253">
        <v>191</v>
      </c>
      <c r="F408" s="463">
        <f t="shared" si="24"/>
        <v>-0.00520833333333337</v>
      </c>
      <c r="G408" s="463">
        <f t="shared" si="25"/>
        <v>0.994791666666667</v>
      </c>
      <c r="H408" s="460" t="str">
        <f t="shared" si="26"/>
        <v>是</v>
      </c>
      <c r="I408" s="452" t="str">
        <f t="shared" si="27"/>
        <v>项</v>
      </c>
    </row>
    <row r="409" ht="34.9" customHeight="1" spans="1:9">
      <c r="A409" s="461">
        <v>2050802</v>
      </c>
      <c r="B409" s="462" t="s">
        <v>433</v>
      </c>
      <c r="C409" s="464">
        <v>158</v>
      </c>
      <c r="D409" s="165">
        <v>158</v>
      </c>
      <c r="E409" s="253">
        <v>202</v>
      </c>
      <c r="F409" s="463">
        <f t="shared" si="24"/>
        <v>0.278481012658228</v>
      </c>
      <c r="G409" s="463">
        <f t="shared" si="25"/>
        <v>1.27848101265823</v>
      </c>
      <c r="H409" s="460" t="str">
        <f t="shared" si="26"/>
        <v>是</v>
      </c>
      <c r="I409" s="452" t="str">
        <f t="shared" si="27"/>
        <v>项</v>
      </c>
    </row>
    <row r="410" ht="34.9" customHeight="1" spans="1:9">
      <c r="A410" s="461">
        <v>2050803</v>
      </c>
      <c r="B410" s="462" t="s">
        <v>434</v>
      </c>
      <c r="C410" s="176"/>
      <c r="D410" s="165">
        <v>0</v>
      </c>
      <c r="E410" s="253">
        <v>7</v>
      </c>
      <c r="F410" s="463" t="str">
        <f t="shared" si="24"/>
        <v/>
      </c>
      <c r="G410" s="463" t="str">
        <f t="shared" si="25"/>
        <v/>
      </c>
      <c r="H410" s="460" t="str">
        <f t="shared" si="26"/>
        <v>是</v>
      </c>
      <c r="I410" s="452" t="str">
        <f t="shared" si="27"/>
        <v>项</v>
      </c>
    </row>
    <row r="411" ht="34.9" customHeight="1" spans="1:9">
      <c r="A411" s="461">
        <v>2050804</v>
      </c>
      <c r="B411" s="462" t="s">
        <v>435</v>
      </c>
      <c r="C411" s="176"/>
      <c r="D411" s="165">
        <v>0</v>
      </c>
      <c r="E411" s="253">
        <v>0</v>
      </c>
      <c r="F411" s="463" t="str">
        <f t="shared" si="24"/>
        <v/>
      </c>
      <c r="G411" s="463" t="str">
        <f t="shared" si="25"/>
        <v/>
      </c>
      <c r="H411" s="460" t="str">
        <f t="shared" si="26"/>
        <v>否</v>
      </c>
      <c r="I411" s="452" t="str">
        <f t="shared" si="27"/>
        <v>项</v>
      </c>
    </row>
    <row r="412" ht="34.9" customHeight="1" spans="1:9">
      <c r="A412" s="461">
        <v>2050899</v>
      </c>
      <c r="B412" s="462" t="s">
        <v>436</v>
      </c>
      <c r="C412" s="176"/>
      <c r="D412" s="165">
        <v>0</v>
      </c>
      <c r="E412" s="253">
        <v>0</v>
      </c>
      <c r="F412" s="463" t="str">
        <f t="shared" si="24"/>
        <v/>
      </c>
      <c r="G412" s="463" t="str">
        <f t="shared" si="25"/>
        <v/>
      </c>
      <c r="H412" s="460" t="str">
        <f t="shared" si="26"/>
        <v>否</v>
      </c>
      <c r="I412" s="452" t="str">
        <f t="shared" si="27"/>
        <v>项</v>
      </c>
    </row>
    <row r="413" ht="34.9" customHeight="1" spans="1:9">
      <c r="A413" s="461">
        <v>20509</v>
      </c>
      <c r="B413" s="462" t="s">
        <v>437</v>
      </c>
      <c r="C413" s="176">
        <f>SUM(C414:C419)</f>
        <v>583</v>
      </c>
      <c r="D413" s="176">
        <f>SUM(D414:D419)</f>
        <v>583</v>
      </c>
      <c r="E413" s="177">
        <f>SUM(E414:E419)</f>
        <v>450</v>
      </c>
      <c r="F413" s="463">
        <f t="shared" si="24"/>
        <v>-0.228130360205832</v>
      </c>
      <c r="G413" s="463">
        <f t="shared" si="25"/>
        <v>0.771869639794168</v>
      </c>
      <c r="H413" s="460" t="str">
        <f t="shared" si="26"/>
        <v>是</v>
      </c>
      <c r="I413" s="452" t="str">
        <f t="shared" si="27"/>
        <v>款</v>
      </c>
    </row>
    <row r="414" ht="34.9" customHeight="1" spans="1:9">
      <c r="A414" s="461">
        <v>2050901</v>
      </c>
      <c r="B414" s="462" t="s">
        <v>438</v>
      </c>
      <c r="C414" s="464">
        <v>297</v>
      </c>
      <c r="D414" s="165">
        <v>297</v>
      </c>
      <c r="E414" s="253">
        <v>0</v>
      </c>
      <c r="F414" s="463">
        <f t="shared" si="24"/>
        <v>-1</v>
      </c>
      <c r="G414" s="463">
        <f t="shared" si="25"/>
        <v>0</v>
      </c>
      <c r="H414" s="460" t="str">
        <f t="shared" si="26"/>
        <v>是</v>
      </c>
      <c r="I414" s="452" t="str">
        <f t="shared" si="27"/>
        <v>项</v>
      </c>
    </row>
    <row r="415" ht="34.9" customHeight="1" spans="1:9">
      <c r="A415" s="461">
        <v>2050902</v>
      </c>
      <c r="B415" s="462" t="s">
        <v>439</v>
      </c>
      <c r="C415" s="464">
        <v>0</v>
      </c>
      <c r="D415" s="165">
        <v>0</v>
      </c>
      <c r="E415" s="253">
        <v>0</v>
      </c>
      <c r="F415" s="463" t="str">
        <f t="shared" si="24"/>
        <v/>
      </c>
      <c r="G415" s="463" t="str">
        <f t="shared" si="25"/>
        <v/>
      </c>
      <c r="H415" s="460" t="str">
        <f t="shared" si="26"/>
        <v>否</v>
      </c>
      <c r="I415" s="452" t="str">
        <f t="shared" si="27"/>
        <v>项</v>
      </c>
    </row>
    <row r="416" ht="34.9" customHeight="1" spans="1:9">
      <c r="A416" s="461">
        <v>2050903</v>
      </c>
      <c r="B416" s="462" t="s">
        <v>440</v>
      </c>
      <c r="C416" s="464">
        <v>0</v>
      </c>
      <c r="D416" s="165">
        <v>0</v>
      </c>
      <c r="E416" s="253">
        <v>0</v>
      </c>
      <c r="F416" s="463" t="str">
        <f t="shared" si="24"/>
        <v/>
      </c>
      <c r="G416" s="463" t="str">
        <f t="shared" si="25"/>
        <v/>
      </c>
      <c r="H416" s="460" t="str">
        <f t="shared" si="26"/>
        <v>否</v>
      </c>
      <c r="I416" s="452" t="str">
        <f t="shared" si="27"/>
        <v>项</v>
      </c>
    </row>
    <row r="417" ht="34.9" customHeight="1" spans="1:9">
      <c r="A417" s="461">
        <v>2050904</v>
      </c>
      <c r="B417" s="462" t="s">
        <v>441</v>
      </c>
      <c r="C417" s="464">
        <v>0</v>
      </c>
      <c r="D417" s="165">
        <v>0</v>
      </c>
      <c r="E417" s="253">
        <v>0</v>
      </c>
      <c r="F417" s="463" t="str">
        <f t="shared" si="24"/>
        <v/>
      </c>
      <c r="G417" s="463" t="str">
        <f t="shared" si="25"/>
        <v/>
      </c>
      <c r="H417" s="460" t="str">
        <f t="shared" si="26"/>
        <v>否</v>
      </c>
      <c r="I417" s="452" t="str">
        <f t="shared" si="27"/>
        <v>项</v>
      </c>
    </row>
    <row r="418" ht="34.9" customHeight="1" spans="1:9">
      <c r="A418" s="461">
        <v>2050905</v>
      </c>
      <c r="B418" s="462" t="s">
        <v>442</v>
      </c>
      <c r="C418" s="464">
        <v>0</v>
      </c>
      <c r="D418" s="165">
        <v>0</v>
      </c>
      <c r="E418" s="253">
        <v>0</v>
      </c>
      <c r="F418" s="463" t="str">
        <f t="shared" si="24"/>
        <v/>
      </c>
      <c r="G418" s="463" t="str">
        <f t="shared" si="25"/>
        <v/>
      </c>
      <c r="H418" s="460" t="str">
        <f t="shared" si="26"/>
        <v>否</v>
      </c>
      <c r="I418" s="452" t="str">
        <f t="shared" si="27"/>
        <v>项</v>
      </c>
    </row>
    <row r="419" ht="34.9" customHeight="1" spans="1:9">
      <c r="A419" s="461">
        <v>2050999</v>
      </c>
      <c r="B419" s="462" t="s">
        <v>443</v>
      </c>
      <c r="C419" s="464">
        <v>286</v>
      </c>
      <c r="D419" s="165">
        <v>286</v>
      </c>
      <c r="E419" s="253">
        <v>450</v>
      </c>
      <c r="F419" s="463">
        <f t="shared" si="24"/>
        <v>0.573426573426573</v>
      </c>
      <c r="G419" s="463">
        <f t="shared" si="25"/>
        <v>1.57342657342657</v>
      </c>
      <c r="H419" s="460" t="str">
        <f t="shared" si="26"/>
        <v>是</v>
      </c>
      <c r="I419" s="452" t="str">
        <f t="shared" si="27"/>
        <v>项</v>
      </c>
    </row>
    <row r="420" ht="34.9" customHeight="1" spans="1:9">
      <c r="A420" s="461">
        <v>20599</v>
      </c>
      <c r="B420" s="462" t="s">
        <v>444</v>
      </c>
      <c r="C420" s="176">
        <f>C421</f>
        <v>5</v>
      </c>
      <c r="D420" s="176">
        <f>D421</f>
        <v>0</v>
      </c>
      <c r="E420" s="176">
        <f>E421</f>
        <v>37</v>
      </c>
      <c r="F420" s="463">
        <f t="shared" si="24"/>
        <v>6.4</v>
      </c>
      <c r="G420" s="463" t="str">
        <f t="shared" si="25"/>
        <v/>
      </c>
      <c r="H420" s="460" t="str">
        <f t="shared" si="26"/>
        <v>是</v>
      </c>
      <c r="I420" s="452" t="str">
        <f t="shared" si="27"/>
        <v>款</v>
      </c>
    </row>
    <row r="421" ht="34.9" customHeight="1" spans="1:9">
      <c r="A421" s="461">
        <v>2059999</v>
      </c>
      <c r="B421" s="462" t="s">
        <v>445</v>
      </c>
      <c r="C421" s="464">
        <v>5</v>
      </c>
      <c r="D421" s="165">
        <v>0</v>
      </c>
      <c r="E421" s="253">
        <v>37</v>
      </c>
      <c r="F421" s="463">
        <f t="shared" si="24"/>
        <v>6.4</v>
      </c>
      <c r="G421" s="463" t="str">
        <f t="shared" si="25"/>
        <v/>
      </c>
      <c r="H421" s="460" t="str">
        <f t="shared" si="26"/>
        <v>是</v>
      </c>
      <c r="I421" s="452" t="str">
        <f t="shared" si="27"/>
        <v>项</v>
      </c>
    </row>
    <row r="422" ht="34.9" customHeight="1" spans="1:9">
      <c r="A422" s="457">
        <v>206</v>
      </c>
      <c r="B422" s="458" t="s">
        <v>129</v>
      </c>
      <c r="C422" s="172">
        <f>SUM(C423,C428,C437,C443,C449,C454,C459,C466,C470,C474)</f>
        <v>867</v>
      </c>
      <c r="D422" s="172">
        <f>SUM(D423,D428,D437,D443,D449,D454,D459,D466,D470,D474)</f>
        <v>864</v>
      </c>
      <c r="E422" s="173">
        <f>SUM(E423,E428,E437,E443,E449,E454,E459,E466,E470,E474)</f>
        <v>1065</v>
      </c>
      <c r="F422" s="459">
        <f t="shared" si="24"/>
        <v>0.228373702422145</v>
      </c>
      <c r="G422" s="459">
        <f t="shared" si="25"/>
        <v>1.23263888888889</v>
      </c>
      <c r="H422" s="460" t="str">
        <f t="shared" si="26"/>
        <v>是</v>
      </c>
      <c r="I422" s="452" t="str">
        <f t="shared" si="27"/>
        <v>类</v>
      </c>
    </row>
    <row r="423" ht="34.9" customHeight="1" spans="1:9">
      <c r="A423" s="461">
        <v>20601</v>
      </c>
      <c r="B423" s="462" t="s">
        <v>446</v>
      </c>
      <c r="C423" s="176">
        <f>SUM(C424:C427)</f>
        <v>143</v>
      </c>
      <c r="D423" s="176">
        <f>SUM(D424:D427)</f>
        <v>229</v>
      </c>
      <c r="E423" s="177">
        <f>SUM(E424:E427)</f>
        <v>133</v>
      </c>
      <c r="F423" s="463">
        <f t="shared" si="24"/>
        <v>-0.0699300699300699</v>
      </c>
      <c r="G423" s="463">
        <f t="shared" si="25"/>
        <v>0.580786026200873</v>
      </c>
      <c r="H423" s="460" t="str">
        <f t="shared" si="26"/>
        <v>是</v>
      </c>
      <c r="I423" s="452" t="str">
        <f t="shared" si="27"/>
        <v>款</v>
      </c>
    </row>
    <row r="424" ht="34.9" customHeight="1" spans="1:9">
      <c r="A424" s="461">
        <v>2060101</v>
      </c>
      <c r="B424" s="462" t="s">
        <v>179</v>
      </c>
      <c r="C424" s="464">
        <v>134</v>
      </c>
      <c r="D424" s="165">
        <v>220</v>
      </c>
      <c r="E424" s="253">
        <v>133</v>
      </c>
      <c r="F424" s="463">
        <f t="shared" si="24"/>
        <v>-0.0074626865671642</v>
      </c>
      <c r="G424" s="463">
        <f t="shared" si="25"/>
        <v>0.604545454545454</v>
      </c>
      <c r="H424" s="460" t="str">
        <f t="shared" si="26"/>
        <v>是</v>
      </c>
      <c r="I424" s="452" t="str">
        <f t="shared" si="27"/>
        <v>项</v>
      </c>
    </row>
    <row r="425" s="305" customFormat="1" ht="34.9" customHeight="1" spans="1:9">
      <c r="A425" s="461">
        <v>2060102</v>
      </c>
      <c r="B425" s="462" t="s">
        <v>180</v>
      </c>
      <c r="C425" s="464">
        <v>9</v>
      </c>
      <c r="D425" s="165">
        <v>9</v>
      </c>
      <c r="E425" s="253">
        <v>0</v>
      </c>
      <c r="F425" s="463">
        <f t="shared" si="24"/>
        <v>-1</v>
      </c>
      <c r="G425" s="463">
        <f t="shared" si="25"/>
        <v>0</v>
      </c>
      <c r="H425" s="460" t="str">
        <f t="shared" si="26"/>
        <v>是</v>
      </c>
      <c r="I425" s="452" t="str">
        <f t="shared" si="27"/>
        <v>项</v>
      </c>
    </row>
    <row r="426" s="305" customFormat="1" ht="34.9" customHeight="1" spans="1:9">
      <c r="A426" s="461">
        <v>2060103</v>
      </c>
      <c r="B426" s="462" t="s">
        <v>181</v>
      </c>
      <c r="C426" s="176"/>
      <c r="D426" s="165">
        <v>0</v>
      </c>
      <c r="E426" s="253">
        <v>0</v>
      </c>
      <c r="F426" s="463" t="str">
        <f t="shared" si="24"/>
        <v/>
      </c>
      <c r="G426" s="463" t="str">
        <f t="shared" si="25"/>
        <v/>
      </c>
      <c r="H426" s="460" t="str">
        <f t="shared" si="26"/>
        <v>否</v>
      </c>
      <c r="I426" s="452" t="str">
        <f t="shared" si="27"/>
        <v>项</v>
      </c>
    </row>
    <row r="427" s="305" customFormat="1" ht="34.9" customHeight="1" spans="1:9">
      <c r="A427" s="461">
        <v>2060199</v>
      </c>
      <c r="B427" s="462" t="s">
        <v>447</v>
      </c>
      <c r="C427" s="176"/>
      <c r="D427" s="165">
        <v>0</v>
      </c>
      <c r="E427" s="253">
        <v>0</v>
      </c>
      <c r="F427" s="463" t="str">
        <f t="shared" si="24"/>
        <v/>
      </c>
      <c r="G427" s="463" t="str">
        <f t="shared" si="25"/>
        <v/>
      </c>
      <c r="H427" s="460" t="str">
        <f t="shared" si="26"/>
        <v>否</v>
      </c>
      <c r="I427" s="452" t="str">
        <f t="shared" si="27"/>
        <v>项</v>
      </c>
    </row>
    <row r="428" s="305" customFormat="1" ht="34.9" customHeight="1" spans="1:9">
      <c r="A428" s="461">
        <v>20602</v>
      </c>
      <c r="B428" s="462" t="s">
        <v>448</v>
      </c>
      <c r="C428" s="176">
        <f>SUM(C429:C436)</f>
        <v>0</v>
      </c>
      <c r="D428" s="176">
        <f>SUM(D429:D436)</f>
        <v>0</v>
      </c>
      <c r="E428" s="177">
        <f>SUM(E429:E436)</f>
        <v>0</v>
      </c>
      <c r="F428" s="463" t="str">
        <f t="shared" si="24"/>
        <v/>
      </c>
      <c r="G428" s="463" t="str">
        <f t="shared" si="25"/>
        <v/>
      </c>
      <c r="H428" s="460" t="str">
        <f t="shared" si="26"/>
        <v>否</v>
      </c>
      <c r="I428" s="452" t="str">
        <f t="shared" si="27"/>
        <v>款</v>
      </c>
    </row>
    <row r="429" ht="34.9" customHeight="1" spans="1:9">
      <c r="A429" s="461">
        <v>2060201</v>
      </c>
      <c r="B429" s="462" t="s">
        <v>449</v>
      </c>
      <c r="C429" s="176"/>
      <c r="D429" s="176"/>
      <c r="E429" s="177"/>
      <c r="F429" s="463" t="str">
        <f t="shared" si="24"/>
        <v/>
      </c>
      <c r="G429" s="463" t="str">
        <f t="shared" si="25"/>
        <v/>
      </c>
      <c r="H429" s="460" t="str">
        <f t="shared" si="26"/>
        <v>否</v>
      </c>
      <c r="I429" s="452" t="str">
        <f t="shared" si="27"/>
        <v>项</v>
      </c>
    </row>
    <row r="430" ht="34.9" customHeight="1" spans="1:9">
      <c r="A430" s="461">
        <v>2060202</v>
      </c>
      <c r="B430" s="462" t="s">
        <v>450</v>
      </c>
      <c r="C430" s="176"/>
      <c r="D430" s="176"/>
      <c r="E430" s="177"/>
      <c r="F430" s="463" t="str">
        <f t="shared" si="24"/>
        <v/>
      </c>
      <c r="G430" s="463" t="str">
        <f t="shared" si="25"/>
        <v/>
      </c>
      <c r="H430" s="460" t="str">
        <f t="shared" si="26"/>
        <v>否</v>
      </c>
      <c r="I430" s="452" t="str">
        <f t="shared" si="27"/>
        <v>项</v>
      </c>
    </row>
    <row r="431" ht="34.9" customHeight="1" spans="1:9">
      <c r="A431" s="461">
        <v>2060203</v>
      </c>
      <c r="B431" s="462" t="s">
        <v>451</v>
      </c>
      <c r="C431" s="176"/>
      <c r="D431" s="176"/>
      <c r="E431" s="177"/>
      <c r="F431" s="463" t="str">
        <f t="shared" si="24"/>
        <v/>
      </c>
      <c r="G431" s="463" t="str">
        <f t="shared" si="25"/>
        <v/>
      </c>
      <c r="H431" s="460" t="str">
        <f t="shared" si="26"/>
        <v>否</v>
      </c>
      <c r="I431" s="452" t="str">
        <f t="shared" si="27"/>
        <v>项</v>
      </c>
    </row>
    <row r="432" ht="34.9" customHeight="1" spans="1:9">
      <c r="A432" s="461">
        <v>2060204</v>
      </c>
      <c r="B432" s="462" t="s">
        <v>452</v>
      </c>
      <c r="C432" s="176"/>
      <c r="D432" s="176"/>
      <c r="E432" s="177"/>
      <c r="F432" s="463" t="str">
        <f t="shared" si="24"/>
        <v/>
      </c>
      <c r="G432" s="463" t="str">
        <f t="shared" si="25"/>
        <v/>
      </c>
      <c r="H432" s="460" t="str">
        <f t="shared" si="26"/>
        <v>否</v>
      </c>
      <c r="I432" s="452" t="str">
        <f t="shared" si="27"/>
        <v>项</v>
      </c>
    </row>
    <row r="433" ht="34.9" customHeight="1" spans="1:9">
      <c r="A433" s="461">
        <v>2060205</v>
      </c>
      <c r="B433" s="462" t="s">
        <v>453</v>
      </c>
      <c r="C433" s="176"/>
      <c r="D433" s="176"/>
      <c r="E433" s="177"/>
      <c r="F433" s="463" t="str">
        <f t="shared" si="24"/>
        <v/>
      </c>
      <c r="G433" s="463" t="str">
        <f t="shared" si="25"/>
        <v/>
      </c>
      <c r="H433" s="460" t="str">
        <f t="shared" si="26"/>
        <v>否</v>
      </c>
      <c r="I433" s="452" t="str">
        <f t="shared" si="27"/>
        <v>项</v>
      </c>
    </row>
    <row r="434" ht="34.9" customHeight="1" spans="1:9">
      <c r="A434" s="461">
        <v>2060206</v>
      </c>
      <c r="B434" s="462" t="s">
        <v>454</v>
      </c>
      <c r="C434" s="176"/>
      <c r="D434" s="176"/>
      <c r="E434" s="177"/>
      <c r="F434" s="463" t="str">
        <f t="shared" si="24"/>
        <v/>
      </c>
      <c r="G434" s="463" t="str">
        <f t="shared" si="25"/>
        <v/>
      </c>
      <c r="H434" s="460" t="str">
        <f t="shared" si="26"/>
        <v>否</v>
      </c>
      <c r="I434" s="452" t="str">
        <f t="shared" si="27"/>
        <v>项</v>
      </c>
    </row>
    <row r="435" ht="34.9" customHeight="1" spans="1:9">
      <c r="A435" s="461">
        <v>2060207</v>
      </c>
      <c r="B435" s="462" t="s">
        <v>455</v>
      </c>
      <c r="C435" s="176"/>
      <c r="D435" s="176"/>
      <c r="E435" s="177"/>
      <c r="F435" s="463" t="str">
        <f t="shared" si="24"/>
        <v/>
      </c>
      <c r="G435" s="463" t="str">
        <f t="shared" si="25"/>
        <v/>
      </c>
      <c r="H435" s="460" t="str">
        <f t="shared" si="26"/>
        <v>否</v>
      </c>
      <c r="I435" s="452" t="str">
        <f t="shared" si="27"/>
        <v>项</v>
      </c>
    </row>
    <row r="436" ht="34.9" customHeight="1" spans="1:9">
      <c r="A436" s="461">
        <v>2060299</v>
      </c>
      <c r="B436" s="462" t="s">
        <v>456</v>
      </c>
      <c r="C436" s="176"/>
      <c r="D436" s="176"/>
      <c r="E436" s="177"/>
      <c r="F436" s="463" t="str">
        <f t="shared" si="24"/>
        <v/>
      </c>
      <c r="G436" s="463" t="str">
        <f t="shared" si="25"/>
        <v/>
      </c>
      <c r="H436" s="460" t="str">
        <f t="shared" si="26"/>
        <v>否</v>
      </c>
      <c r="I436" s="452" t="str">
        <f t="shared" si="27"/>
        <v>项</v>
      </c>
    </row>
    <row r="437" s="305" customFormat="1" ht="34.9" customHeight="1" spans="1:9">
      <c r="A437" s="461">
        <v>20603</v>
      </c>
      <c r="B437" s="462" t="s">
        <v>457</v>
      </c>
      <c r="C437" s="176">
        <f>SUM(C438:C442)</f>
        <v>0</v>
      </c>
      <c r="D437" s="176">
        <f>SUM(D438:D442)</f>
        <v>0</v>
      </c>
      <c r="E437" s="177">
        <f>SUM(E438:E442)</f>
        <v>0</v>
      </c>
      <c r="F437" s="463" t="str">
        <f t="shared" si="24"/>
        <v/>
      </c>
      <c r="G437" s="463" t="str">
        <f t="shared" si="25"/>
        <v/>
      </c>
      <c r="H437" s="460" t="str">
        <f t="shared" si="26"/>
        <v>否</v>
      </c>
      <c r="I437" s="452" t="str">
        <f t="shared" si="27"/>
        <v>款</v>
      </c>
    </row>
    <row r="438" ht="34.9" customHeight="1" spans="1:9">
      <c r="A438" s="461">
        <v>2060301</v>
      </c>
      <c r="B438" s="462" t="s">
        <v>449</v>
      </c>
      <c r="C438" s="176"/>
      <c r="D438" s="176"/>
      <c r="E438" s="177"/>
      <c r="F438" s="463" t="str">
        <f t="shared" si="24"/>
        <v/>
      </c>
      <c r="G438" s="463" t="str">
        <f t="shared" si="25"/>
        <v/>
      </c>
      <c r="H438" s="460" t="str">
        <f t="shared" si="26"/>
        <v>否</v>
      </c>
      <c r="I438" s="452" t="str">
        <f t="shared" si="27"/>
        <v>项</v>
      </c>
    </row>
    <row r="439" ht="34.9" customHeight="1" spans="1:9">
      <c r="A439" s="461">
        <v>2060302</v>
      </c>
      <c r="B439" s="462" t="s">
        <v>458</v>
      </c>
      <c r="C439" s="176"/>
      <c r="D439" s="176"/>
      <c r="E439" s="177"/>
      <c r="F439" s="463" t="str">
        <f t="shared" si="24"/>
        <v/>
      </c>
      <c r="G439" s="463" t="str">
        <f t="shared" si="25"/>
        <v/>
      </c>
      <c r="H439" s="460" t="str">
        <f t="shared" si="26"/>
        <v>否</v>
      </c>
      <c r="I439" s="452" t="str">
        <f t="shared" si="27"/>
        <v>项</v>
      </c>
    </row>
    <row r="440" ht="34.9" customHeight="1" spans="1:9">
      <c r="A440" s="461">
        <v>2060303</v>
      </c>
      <c r="B440" s="462" t="s">
        <v>459</v>
      </c>
      <c r="C440" s="176"/>
      <c r="D440" s="176"/>
      <c r="E440" s="177"/>
      <c r="F440" s="463" t="str">
        <f t="shared" si="24"/>
        <v/>
      </c>
      <c r="G440" s="463" t="str">
        <f t="shared" si="25"/>
        <v/>
      </c>
      <c r="H440" s="460" t="str">
        <f t="shared" si="26"/>
        <v>否</v>
      </c>
      <c r="I440" s="452" t="str">
        <f t="shared" si="27"/>
        <v>项</v>
      </c>
    </row>
    <row r="441" ht="34.9" customHeight="1" spans="1:9">
      <c r="A441" s="461">
        <v>2060304</v>
      </c>
      <c r="B441" s="462" t="s">
        <v>460</v>
      </c>
      <c r="C441" s="176"/>
      <c r="D441" s="176"/>
      <c r="E441" s="177"/>
      <c r="F441" s="463" t="str">
        <f t="shared" si="24"/>
        <v/>
      </c>
      <c r="G441" s="463" t="str">
        <f t="shared" si="25"/>
        <v/>
      </c>
      <c r="H441" s="460" t="str">
        <f t="shared" si="26"/>
        <v>否</v>
      </c>
      <c r="I441" s="452" t="str">
        <f t="shared" si="27"/>
        <v>项</v>
      </c>
    </row>
    <row r="442" ht="34.9" customHeight="1" spans="1:9">
      <c r="A442" s="461">
        <v>2060399</v>
      </c>
      <c r="B442" s="462" t="s">
        <v>461</v>
      </c>
      <c r="C442" s="176"/>
      <c r="D442" s="176"/>
      <c r="E442" s="177"/>
      <c r="F442" s="463" t="str">
        <f t="shared" si="24"/>
        <v/>
      </c>
      <c r="G442" s="463" t="str">
        <f t="shared" si="25"/>
        <v/>
      </c>
      <c r="H442" s="460" t="str">
        <f t="shared" si="26"/>
        <v>否</v>
      </c>
      <c r="I442" s="452" t="str">
        <f t="shared" si="27"/>
        <v>项</v>
      </c>
    </row>
    <row r="443" ht="34.9" customHeight="1" spans="1:9">
      <c r="A443" s="461">
        <v>20604</v>
      </c>
      <c r="B443" s="462" t="s">
        <v>462</v>
      </c>
      <c r="C443" s="176">
        <f>SUM(C444:C448)</f>
        <v>90</v>
      </c>
      <c r="D443" s="176">
        <f>SUM(D444:D448)</f>
        <v>0</v>
      </c>
      <c r="E443" s="177">
        <f>SUM(E444:E448)</f>
        <v>106</v>
      </c>
      <c r="F443" s="463">
        <f t="shared" si="24"/>
        <v>0.177777777777778</v>
      </c>
      <c r="G443" s="463" t="str">
        <f t="shared" si="25"/>
        <v/>
      </c>
      <c r="H443" s="460" t="str">
        <f t="shared" si="26"/>
        <v>是</v>
      </c>
      <c r="I443" s="452" t="str">
        <f t="shared" si="27"/>
        <v>款</v>
      </c>
    </row>
    <row r="444" ht="34.9" customHeight="1" spans="1:9">
      <c r="A444" s="461">
        <v>2060401</v>
      </c>
      <c r="B444" s="462" t="s">
        <v>449</v>
      </c>
      <c r="C444" s="176"/>
      <c r="D444" s="165">
        <v>0</v>
      </c>
      <c r="E444" s="253">
        <v>0</v>
      </c>
      <c r="F444" s="463" t="str">
        <f t="shared" si="24"/>
        <v/>
      </c>
      <c r="G444" s="463" t="str">
        <f t="shared" si="25"/>
        <v/>
      </c>
      <c r="H444" s="460" t="str">
        <f t="shared" si="26"/>
        <v>否</v>
      </c>
      <c r="I444" s="452" t="str">
        <f t="shared" si="27"/>
        <v>项</v>
      </c>
    </row>
    <row r="445" ht="34.9" customHeight="1" spans="1:9">
      <c r="A445" s="461">
        <v>2060402</v>
      </c>
      <c r="B445" s="462" t="s">
        <v>463</v>
      </c>
      <c r="C445" s="176"/>
      <c r="D445" s="165">
        <v>0</v>
      </c>
      <c r="E445" s="253"/>
      <c r="F445" s="463" t="str">
        <f t="shared" si="24"/>
        <v/>
      </c>
      <c r="G445" s="463" t="str">
        <f t="shared" si="25"/>
        <v/>
      </c>
      <c r="H445" s="460" t="str">
        <f t="shared" si="26"/>
        <v>否</v>
      </c>
      <c r="I445" s="452" t="str">
        <f t="shared" si="27"/>
        <v>项</v>
      </c>
    </row>
    <row r="446" ht="34.9" customHeight="1" spans="1:9">
      <c r="A446" s="461">
        <v>2060403</v>
      </c>
      <c r="B446" s="462" t="s">
        <v>464</v>
      </c>
      <c r="C446" s="176"/>
      <c r="D446" s="165">
        <v>0</v>
      </c>
      <c r="E446" s="253">
        <v>0</v>
      </c>
      <c r="F446" s="463" t="str">
        <f t="shared" si="24"/>
        <v/>
      </c>
      <c r="G446" s="463" t="str">
        <f t="shared" si="25"/>
        <v/>
      </c>
      <c r="H446" s="460" t="str">
        <f t="shared" si="26"/>
        <v>否</v>
      </c>
      <c r="I446" s="452" t="str">
        <f t="shared" si="27"/>
        <v>项</v>
      </c>
    </row>
    <row r="447" ht="34.9" customHeight="1" spans="1:9">
      <c r="A447" s="461">
        <v>2060404</v>
      </c>
      <c r="B447" s="462" t="s">
        <v>465</v>
      </c>
      <c r="C447" s="176"/>
      <c r="D447" s="165">
        <v>0</v>
      </c>
      <c r="E447" s="253">
        <v>30</v>
      </c>
      <c r="F447" s="463" t="str">
        <f t="shared" si="24"/>
        <v/>
      </c>
      <c r="G447" s="463" t="str">
        <f t="shared" si="25"/>
        <v/>
      </c>
      <c r="H447" s="460" t="str">
        <f t="shared" si="26"/>
        <v>是</v>
      </c>
      <c r="I447" s="452" t="str">
        <f t="shared" si="27"/>
        <v>项</v>
      </c>
    </row>
    <row r="448" ht="34.9" customHeight="1" spans="1:9">
      <c r="A448" s="461">
        <v>2060499</v>
      </c>
      <c r="B448" s="462" t="s">
        <v>466</v>
      </c>
      <c r="C448" s="464">
        <v>90</v>
      </c>
      <c r="D448" s="176"/>
      <c r="E448" s="177">
        <v>76</v>
      </c>
      <c r="F448" s="463">
        <f t="shared" si="24"/>
        <v>-0.155555555555556</v>
      </c>
      <c r="G448" s="463" t="str">
        <f t="shared" si="25"/>
        <v/>
      </c>
      <c r="H448" s="460" t="str">
        <f t="shared" si="26"/>
        <v>是</v>
      </c>
      <c r="I448" s="452" t="str">
        <f t="shared" si="27"/>
        <v>项</v>
      </c>
    </row>
    <row r="449" ht="34.9" customHeight="1" spans="1:9">
      <c r="A449" s="461">
        <v>20605</v>
      </c>
      <c r="B449" s="462" t="s">
        <v>467</v>
      </c>
      <c r="C449" s="176">
        <f>SUM(C450:C453)</f>
        <v>0</v>
      </c>
      <c r="D449" s="176">
        <f>SUM(D450:D453)</f>
        <v>0</v>
      </c>
      <c r="E449" s="177">
        <f>SUM(E450:E453)</f>
        <v>0</v>
      </c>
      <c r="F449" s="463" t="str">
        <f t="shared" si="24"/>
        <v/>
      </c>
      <c r="G449" s="463" t="str">
        <f t="shared" si="25"/>
        <v/>
      </c>
      <c r="H449" s="460" t="str">
        <f t="shared" si="26"/>
        <v>否</v>
      </c>
      <c r="I449" s="452" t="str">
        <f t="shared" si="27"/>
        <v>款</v>
      </c>
    </row>
    <row r="450" ht="34.9" customHeight="1" spans="1:9">
      <c r="A450" s="461">
        <v>2060501</v>
      </c>
      <c r="B450" s="462" t="s">
        <v>449</v>
      </c>
      <c r="C450" s="176"/>
      <c r="D450" s="176"/>
      <c r="E450" s="177"/>
      <c r="F450" s="463" t="str">
        <f t="shared" si="24"/>
        <v/>
      </c>
      <c r="G450" s="463" t="str">
        <f t="shared" si="25"/>
        <v/>
      </c>
      <c r="H450" s="460" t="str">
        <f t="shared" si="26"/>
        <v>否</v>
      </c>
      <c r="I450" s="452" t="str">
        <f t="shared" si="27"/>
        <v>项</v>
      </c>
    </row>
    <row r="451" ht="34.9" customHeight="1" spans="1:9">
      <c r="A451" s="461">
        <v>2060502</v>
      </c>
      <c r="B451" s="462" t="s">
        <v>468</v>
      </c>
      <c r="C451" s="176"/>
      <c r="D451" s="176"/>
      <c r="E451" s="177"/>
      <c r="F451" s="463" t="str">
        <f t="shared" si="24"/>
        <v/>
      </c>
      <c r="G451" s="463" t="str">
        <f t="shared" si="25"/>
        <v/>
      </c>
      <c r="H451" s="460" t="str">
        <f t="shared" si="26"/>
        <v>否</v>
      </c>
      <c r="I451" s="452" t="str">
        <f t="shared" si="27"/>
        <v>项</v>
      </c>
    </row>
    <row r="452" ht="34.9" customHeight="1" spans="1:9">
      <c r="A452" s="461">
        <v>2060503</v>
      </c>
      <c r="B452" s="462" t="s">
        <v>469</v>
      </c>
      <c r="C452" s="176"/>
      <c r="D452" s="176"/>
      <c r="E452" s="177"/>
      <c r="F452" s="463" t="str">
        <f t="shared" si="24"/>
        <v/>
      </c>
      <c r="G452" s="463" t="str">
        <f t="shared" si="25"/>
        <v/>
      </c>
      <c r="H452" s="460" t="str">
        <f t="shared" si="26"/>
        <v>否</v>
      </c>
      <c r="I452" s="452" t="str">
        <f t="shared" si="27"/>
        <v>项</v>
      </c>
    </row>
    <row r="453" ht="34.9" customHeight="1" spans="1:9">
      <c r="A453" s="461">
        <v>2060599</v>
      </c>
      <c r="B453" s="462" t="s">
        <v>470</v>
      </c>
      <c r="C453" s="176"/>
      <c r="D453" s="176"/>
      <c r="E453" s="177"/>
      <c r="F453" s="463" t="str">
        <f t="shared" ref="F453:F516" si="28">IF(C453&lt;&gt;0,E453/C453-1,"")</f>
        <v/>
      </c>
      <c r="G453" s="463" t="str">
        <f t="shared" ref="G453:G516" si="29">IF(D453&lt;&gt;0,E453/D453,"")</f>
        <v/>
      </c>
      <c r="H453" s="460" t="str">
        <f t="shared" ref="H453:H516" si="30">IF(LEN(A453)=3,"是",IF(B453&lt;&gt;"",IF(SUM(C453:E453)&lt;&gt;0,"是","否"),"是"))</f>
        <v>否</v>
      </c>
      <c r="I453" s="452" t="str">
        <f t="shared" ref="I453:I516" si="31">IF(LEN(A453)=3,"类",IF(LEN(A453)=5,"款","项"))</f>
        <v>项</v>
      </c>
    </row>
    <row r="454" ht="34.9" customHeight="1" spans="1:9">
      <c r="A454" s="461">
        <v>20606</v>
      </c>
      <c r="B454" s="462" t="s">
        <v>471</v>
      </c>
      <c r="C454" s="176">
        <f>SUM(C455:C458)</f>
        <v>0</v>
      </c>
      <c r="D454" s="176">
        <f>SUM(D455:D458)</f>
        <v>0</v>
      </c>
      <c r="E454" s="177">
        <f>SUM(E455:E458)</f>
        <v>0</v>
      </c>
      <c r="F454" s="463" t="str">
        <f t="shared" si="28"/>
        <v/>
      </c>
      <c r="G454" s="463" t="str">
        <f t="shared" si="29"/>
        <v/>
      </c>
      <c r="H454" s="460" t="str">
        <f t="shared" si="30"/>
        <v>否</v>
      </c>
      <c r="I454" s="452" t="str">
        <f t="shared" si="31"/>
        <v>款</v>
      </c>
    </row>
    <row r="455" ht="34.9" customHeight="1" spans="1:9">
      <c r="A455" s="461">
        <v>2060601</v>
      </c>
      <c r="B455" s="462" t="s">
        <v>472</v>
      </c>
      <c r="C455" s="176"/>
      <c r="D455" s="176"/>
      <c r="E455" s="177"/>
      <c r="F455" s="463" t="str">
        <f t="shared" si="28"/>
        <v/>
      </c>
      <c r="G455" s="463" t="str">
        <f t="shared" si="29"/>
        <v/>
      </c>
      <c r="H455" s="460" t="str">
        <f t="shared" si="30"/>
        <v>否</v>
      </c>
      <c r="I455" s="452" t="str">
        <f t="shared" si="31"/>
        <v>项</v>
      </c>
    </row>
    <row r="456" ht="34.9" customHeight="1" spans="1:9">
      <c r="A456" s="461">
        <v>2060602</v>
      </c>
      <c r="B456" s="462" t="s">
        <v>473</v>
      </c>
      <c r="C456" s="176"/>
      <c r="D456" s="176"/>
      <c r="E456" s="177"/>
      <c r="F456" s="463" t="str">
        <f t="shared" si="28"/>
        <v/>
      </c>
      <c r="G456" s="463" t="str">
        <f t="shared" si="29"/>
        <v/>
      </c>
      <c r="H456" s="460" t="str">
        <f t="shared" si="30"/>
        <v>否</v>
      </c>
      <c r="I456" s="452" t="str">
        <f t="shared" si="31"/>
        <v>项</v>
      </c>
    </row>
    <row r="457" ht="34.9" customHeight="1" spans="1:9">
      <c r="A457" s="461">
        <v>2060603</v>
      </c>
      <c r="B457" s="462" t="s">
        <v>474</v>
      </c>
      <c r="C457" s="176"/>
      <c r="D457" s="176"/>
      <c r="E457" s="177"/>
      <c r="F457" s="463" t="str">
        <f t="shared" si="28"/>
        <v/>
      </c>
      <c r="G457" s="463" t="str">
        <f t="shared" si="29"/>
        <v/>
      </c>
      <c r="H457" s="460" t="str">
        <f t="shared" si="30"/>
        <v>否</v>
      </c>
      <c r="I457" s="452" t="str">
        <f t="shared" si="31"/>
        <v>项</v>
      </c>
    </row>
    <row r="458" s="305" customFormat="1" ht="34.9" customHeight="1" spans="1:9">
      <c r="A458" s="461">
        <v>2060699</v>
      </c>
      <c r="B458" s="462" t="s">
        <v>475</v>
      </c>
      <c r="C458" s="176"/>
      <c r="D458" s="176"/>
      <c r="E458" s="177"/>
      <c r="F458" s="463" t="str">
        <f t="shared" si="28"/>
        <v/>
      </c>
      <c r="G458" s="463" t="str">
        <f t="shared" si="29"/>
        <v/>
      </c>
      <c r="H458" s="460" t="str">
        <f t="shared" si="30"/>
        <v>否</v>
      </c>
      <c r="I458" s="452" t="str">
        <f t="shared" si="31"/>
        <v>项</v>
      </c>
    </row>
    <row r="459" ht="34.9" customHeight="1" spans="1:9">
      <c r="A459" s="461">
        <v>20607</v>
      </c>
      <c r="B459" s="462" t="s">
        <v>476</v>
      </c>
      <c r="C459" s="176">
        <f>SUM(C460:C465)</f>
        <v>60</v>
      </c>
      <c r="D459" s="176">
        <f>SUM(D460:D465)</f>
        <v>60</v>
      </c>
      <c r="E459" s="177">
        <f>SUM(E460:E465)</f>
        <v>113</v>
      </c>
      <c r="F459" s="463">
        <f t="shared" si="28"/>
        <v>0.883333333333333</v>
      </c>
      <c r="G459" s="463">
        <f t="shared" si="29"/>
        <v>1.88333333333333</v>
      </c>
      <c r="H459" s="460" t="str">
        <f t="shared" si="30"/>
        <v>是</v>
      </c>
      <c r="I459" s="452" t="str">
        <f t="shared" si="31"/>
        <v>款</v>
      </c>
    </row>
    <row r="460" s="305" customFormat="1" ht="34.9" customHeight="1" spans="1:9">
      <c r="A460" s="461">
        <v>2060701</v>
      </c>
      <c r="B460" s="462" t="s">
        <v>449</v>
      </c>
      <c r="C460" s="176"/>
      <c r="D460" s="165">
        <v>0</v>
      </c>
      <c r="E460" s="253">
        <v>0</v>
      </c>
      <c r="F460" s="463" t="str">
        <f t="shared" si="28"/>
        <v/>
      </c>
      <c r="G460" s="463" t="str">
        <f t="shared" si="29"/>
        <v/>
      </c>
      <c r="H460" s="460" t="str">
        <f t="shared" si="30"/>
        <v>否</v>
      </c>
      <c r="I460" s="452" t="str">
        <f t="shared" si="31"/>
        <v>项</v>
      </c>
    </row>
    <row r="461" ht="34.9" customHeight="1" spans="1:9">
      <c r="A461" s="461">
        <v>2060702</v>
      </c>
      <c r="B461" s="462" t="s">
        <v>477</v>
      </c>
      <c r="C461" s="464">
        <v>60</v>
      </c>
      <c r="D461" s="165">
        <v>60</v>
      </c>
      <c r="E461" s="253">
        <v>113</v>
      </c>
      <c r="F461" s="463">
        <f t="shared" si="28"/>
        <v>0.883333333333333</v>
      </c>
      <c r="G461" s="463">
        <f t="shared" si="29"/>
        <v>1.88333333333333</v>
      </c>
      <c r="H461" s="460" t="str">
        <f t="shared" si="30"/>
        <v>是</v>
      </c>
      <c r="I461" s="452" t="str">
        <f t="shared" si="31"/>
        <v>项</v>
      </c>
    </row>
    <row r="462" ht="34.9" customHeight="1" spans="1:9">
      <c r="A462" s="461">
        <v>2060703</v>
      </c>
      <c r="B462" s="462" t="s">
        <v>478</v>
      </c>
      <c r="C462" s="176"/>
      <c r="D462" s="165">
        <v>0</v>
      </c>
      <c r="E462" s="253">
        <v>0</v>
      </c>
      <c r="F462" s="463" t="str">
        <f t="shared" si="28"/>
        <v/>
      </c>
      <c r="G462" s="463" t="str">
        <f t="shared" si="29"/>
        <v/>
      </c>
      <c r="H462" s="460" t="str">
        <f t="shared" si="30"/>
        <v>否</v>
      </c>
      <c r="I462" s="452" t="str">
        <f t="shared" si="31"/>
        <v>项</v>
      </c>
    </row>
    <row r="463" ht="34.9" customHeight="1" spans="1:9">
      <c r="A463" s="461">
        <v>2060704</v>
      </c>
      <c r="B463" s="462" t="s">
        <v>479</v>
      </c>
      <c r="C463" s="176"/>
      <c r="D463" s="165">
        <v>0</v>
      </c>
      <c r="E463" s="253">
        <v>0</v>
      </c>
      <c r="F463" s="463" t="str">
        <f t="shared" si="28"/>
        <v/>
      </c>
      <c r="G463" s="463" t="str">
        <f t="shared" si="29"/>
        <v/>
      </c>
      <c r="H463" s="460" t="str">
        <f t="shared" si="30"/>
        <v>否</v>
      </c>
      <c r="I463" s="452" t="str">
        <f t="shared" si="31"/>
        <v>项</v>
      </c>
    </row>
    <row r="464" ht="34.9" customHeight="1" spans="1:9">
      <c r="A464" s="461">
        <v>2060705</v>
      </c>
      <c r="B464" s="462" t="s">
        <v>480</v>
      </c>
      <c r="C464" s="176"/>
      <c r="D464" s="165">
        <v>0</v>
      </c>
      <c r="E464" s="253">
        <v>0</v>
      </c>
      <c r="F464" s="463" t="str">
        <f t="shared" si="28"/>
        <v/>
      </c>
      <c r="G464" s="463" t="str">
        <f t="shared" si="29"/>
        <v/>
      </c>
      <c r="H464" s="460" t="str">
        <f t="shared" si="30"/>
        <v>否</v>
      </c>
      <c r="I464" s="452" t="str">
        <f t="shared" si="31"/>
        <v>项</v>
      </c>
    </row>
    <row r="465" ht="34.9" customHeight="1" spans="1:9">
      <c r="A465" s="461">
        <v>2060799</v>
      </c>
      <c r="B465" s="462" t="s">
        <v>481</v>
      </c>
      <c r="C465" s="176"/>
      <c r="D465" s="165">
        <v>0</v>
      </c>
      <c r="E465" s="253">
        <v>0</v>
      </c>
      <c r="F465" s="463" t="str">
        <f t="shared" si="28"/>
        <v/>
      </c>
      <c r="G465" s="463" t="str">
        <f t="shared" si="29"/>
        <v/>
      </c>
      <c r="H465" s="460" t="str">
        <f t="shared" si="30"/>
        <v>否</v>
      </c>
      <c r="I465" s="452" t="str">
        <f t="shared" si="31"/>
        <v>项</v>
      </c>
    </row>
    <row r="466" s="305" customFormat="1" ht="34.9" customHeight="1" spans="1:9">
      <c r="A466" s="461">
        <v>20608</v>
      </c>
      <c r="B466" s="462" t="s">
        <v>482</v>
      </c>
      <c r="C466" s="176">
        <f>SUM(C467:C469)</f>
        <v>0</v>
      </c>
      <c r="D466" s="176">
        <f>SUM(D467:D469)</f>
        <v>0</v>
      </c>
      <c r="E466" s="177">
        <f>SUM(E467:E469)</f>
        <v>0</v>
      </c>
      <c r="F466" s="463" t="str">
        <f t="shared" si="28"/>
        <v/>
      </c>
      <c r="G466" s="463" t="str">
        <f t="shared" si="29"/>
        <v/>
      </c>
      <c r="H466" s="460" t="str">
        <f t="shared" si="30"/>
        <v>否</v>
      </c>
      <c r="I466" s="452" t="str">
        <f t="shared" si="31"/>
        <v>款</v>
      </c>
    </row>
    <row r="467" ht="34.9" customHeight="1" spans="1:9">
      <c r="A467" s="461">
        <v>2060801</v>
      </c>
      <c r="B467" s="462" t="s">
        <v>483</v>
      </c>
      <c r="C467" s="176"/>
      <c r="D467" s="176"/>
      <c r="E467" s="177"/>
      <c r="F467" s="463" t="str">
        <f t="shared" si="28"/>
        <v/>
      </c>
      <c r="G467" s="463" t="str">
        <f t="shared" si="29"/>
        <v/>
      </c>
      <c r="H467" s="460" t="str">
        <f t="shared" si="30"/>
        <v>否</v>
      </c>
      <c r="I467" s="452" t="str">
        <f t="shared" si="31"/>
        <v>项</v>
      </c>
    </row>
    <row r="468" ht="34.9" customHeight="1" spans="1:9">
      <c r="A468" s="461">
        <v>2060802</v>
      </c>
      <c r="B468" s="462" t="s">
        <v>484</v>
      </c>
      <c r="C468" s="176"/>
      <c r="D468" s="176"/>
      <c r="E468" s="177"/>
      <c r="F468" s="463" t="str">
        <f t="shared" si="28"/>
        <v/>
      </c>
      <c r="G468" s="463" t="str">
        <f t="shared" si="29"/>
        <v/>
      </c>
      <c r="H468" s="460" t="str">
        <f t="shared" si="30"/>
        <v>否</v>
      </c>
      <c r="I468" s="452" t="str">
        <f t="shared" si="31"/>
        <v>项</v>
      </c>
    </row>
    <row r="469" ht="34.9" customHeight="1" spans="1:9">
      <c r="A469" s="461">
        <v>2060899</v>
      </c>
      <c r="B469" s="462" t="s">
        <v>485</v>
      </c>
      <c r="C469" s="176"/>
      <c r="D469" s="176"/>
      <c r="E469" s="177"/>
      <c r="F469" s="463" t="str">
        <f t="shared" si="28"/>
        <v/>
      </c>
      <c r="G469" s="463" t="str">
        <f t="shared" si="29"/>
        <v/>
      </c>
      <c r="H469" s="460" t="str">
        <f t="shared" si="30"/>
        <v>否</v>
      </c>
      <c r="I469" s="452" t="str">
        <f t="shared" si="31"/>
        <v>项</v>
      </c>
    </row>
    <row r="470" ht="34.9" customHeight="1" spans="1:9">
      <c r="A470" s="461">
        <v>20609</v>
      </c>
      <c r="B470" s="462" t="s">
        <v>486</v>
      </c>
      <c r="C470" s="176">
        <f>SUM(C471:C473)</f>
        <v>0</v>
      </c>
      <c r="D470" s="176">
        <f>SUM(D471:D473)</f>
        <v>0</v>
      </c>
      <c r="E470" s="177">
        <f>SUM(E471:E473)</f>
        <v>0</v>
      </c>
      <c r="F470" s="463" t="str">
        <f t="shared" si="28"/>
        <v/>
      </c>
      <c r="G470" s="463" t="str">
        <f t="shared" si="29"/>
        <v/>
      </c>
      <c r="H470" s="460" t="str">
        <f t="shared" si="30"/>
        <v>否</v>
      </c>
      <c r="I470" s="452" t="str">
        <f t="shared" si="31"/>
        <v>款</v>
      </c>
    </row>
    <row r="471" ht="34.9" customHeight="1" spans="1:9">
      <c r="A471" s="461">
        <v>2060901</v>
      </c>
      <c r="B471" s="462" t="s">
        <v>487</v>
      </c>
      <c r="C471" s="176"/>
      <c r="D471" s="176"/>
      <c r="E471" s="177"/>
      <c r="F471" s="463" t="str">
        <f t="shared" si="28"/>
        <v/>
      </c>
      <c r="G471" s="463" t="str">
        <f t="shared" si="29"/>
        <v/>
      </c>
      <c r="H471" s="460" t="str">
        <f t="shared" si="30"/>
        <v>否</v>
      </c>
      <c r="I471" s="452" t="str">
        <f t="shared" si="31"/>
        <v>项</v>
      </c>
    </row>
    <row r="472" ht="34.9" customHeight="1" spans="1:9">
      <c r="A472" s="461">
        <v>2060902</v>
      </c>
      <c r="B472" s="462" t="s">
        <v>488</v>
      </c>
      <c r="C472" s="176"/>
      <c r="D472" s="176"/>
      <c r="E472" s="177"/>
      <c r="F472" s="463" t="str">
        <f t="shared" si="28"/>
        <v/>
      </c>
      <c r="G472" s="463" t="str">
        <f t="shared" si="29"/>
        <v/>
      </c>
      <c r="H472" s="460" t="str">
        <f t="shared" si="30"/>
        <v>否</v>
      </c>
      <c r="I472" s="452" t="str">
        <f t="shared" si="31"/>
        <v>项</v>
      </c>
    </row>
    <row r="473" ht="34.9" customHeight="1" spans="1:9">
      <c r="A473" s="461">
        <v>2060999</v>
      </c>
      <c r="B473" s="462" t="s">
        <v>489</v>
      </c>
      <c r="C473" s="464"/>
      <c r="D473" s="176"/>
      <c r="E473" s="177"/>
      <c r="F473" s="463" t="str">
        <f t="shared" si="28"/>
        <v/>
      </c>
      <c r="G473" s="463" t="str">
        <f t="shared" si="29"/>
        <v/>
      </c>
      <c r="H473" s="460" t="str">
        <f t="shared" si="30"/>
        <v>否</v>
      </c>
      <c r="I473" s="452" t="str">
        <f t="shared" si="31"/>
        <v>项</v>
      </c>
    </row>
    <row r="474" ht="34.9" customHeight="1" spans="1:9">
      <c r="A474" s="461">
        <v>20699</v>
      </c>
      <c r="B474" s="462" t="s">
        <v>490</v>
      </c>
      <c r="C474" s="176">
        <f>SUM(C475:C478)</f>
        <v>574</v>
      </c>
      <c r="D474" s="176">
        <f>SUM(D475:D478)</f>
        <v>575</v>
      </c>
      <c r="E474" s="177">
        <f>SUM(E475:E478)</f>
        <v>713</v>
      </c>
      <c r="F474" s="463">
        <f t="shared" si="28"/>
        <v>0.242160278745644</v>
      </c>
      <c r="G474" s="463">
        <f t="shared" si="29"/>
        <v>1.24</v>
      </c>
      <c r="H474" s="460" t="str">
        <f t="shared" si="30"/>
        <v>是</v>
      </c>
      <c r="I474" s="452" t="str">
        <f t="shared" si="31"/>
        <v>款</v>
      </c>
    </row>
    <row r="475" ht="34.9" customHeight="1" spans="1:9">
      <c r="A475" s="461">
        <v>2069901</v>
      </c>
      <c r="B475" s="462" t="s">
        <v>491</v>
      </c>
      <c r="C475" s="176"/>
      <c r="D475" s="165">
        <v>0</v>
      </c>
      <c r="E475" s="253">
        <v>0</v>
      </c>
      <c r="F475" s="463" t="str">
        <f t="shared" si="28"/>
        <v/>
      </c>
      <c r="G475" s="463" t="str">
        <f t="shared" si="29"/>
        <v/>
      </c>
      <c r="H475" s="460" t="str">
        <f t="shared" si="30"/>
        <v>否</v>
      </c>
      <c r="I475" s="452" t="str">
        <f t="shared" si="31"/>
        <v>项</v>
      </c>
    </row>
    <row r="476" ht="34.9" customHeight="1" spans="1:9">
      <c r="A476" s="461">
        <v>2069902</v>
      </c>
      <c r="B476" s="462" t="s">
        <v>492</v>
      </c>
      <c r="C476" s="176"/>
      <c r="D476" s="165">
        <v>0</v>
      </c>
      <c r="E476" s="253">
        <v>0</v>
      </c>
      <c r="F476" s="463" t="str">
        <f t="shared" si="28"/>
        <v/>
      </c>
      <c r="G476" s="463" t="str">
        <f t="shared" si="29"/>
        <v/>
      </c>
      <c r="H476" s="460" t="str">
        <f t="shared" si="30"/>
        <v>否</v>
      </c>
      <c r="I476" s="452" t="str">
        <f t="shared" si="31"/>
        <v>项</v>
      </c>
    </row>
    <row r="477" ht="34.9" customHeight="1" spans="1:9">
      <c r="A477" s="461">
        <v>2069903</v>
      </c>
      <c r="B477" s="462" t="s">
        <v>493</v>
      </c>
      <c r="C477" s="176"/>
      <c r="D477" s="165">
        <v>0</v>
      </c>
      <c r="E477" s="253">
        <v>0</v>
      </c>
      <c r="F477" s="463" t="str">
        <f t="shared" si="28"/>
        <v/>
      </c>
      <c r="G477" s="463" t="str">
        <f t="shared" si="29"/>
        <v/>
      </c>
      <c r="H477" s="460" t="str">
        <f t="shared" si="30"/>
        <v>否</v>
      </c>
      <c r="I477" s="452" t="str">
        <f t="shared" si="31"/>
        <v>项</v>
      </c>
    </row>
    <row r="478" ht="34.9" customHeight="1" spans="1:9">
      <c r="A478" s="461">
        <v>2069999</v>
      </c>
      <c r="B478" s="462" t="s">
        <v>494</v>
      </c>
      <c r="C478" s="464">
        <v>574</v>
      </c>
      <c r="D478" s="165">
        <v>575</v>
      </c>
      <c r="E478" s="253">
        <v>713</v>
      </c>
      <c r="F478" s="463">
        <f t="shared" si="28"/>
        <v>0.242160278745644</v>
      </c>
      <c r="G478" s="463">
        <f t="shared" si="29"/>
        <v>1.24</v>
      </c>
      <c r="H478" s="460" t="str">
        <f t="shared" si="30"/>
        <v>是</v>
      </c>
      <c r="I478" s="452" t="str">
        <f t="shared" si="31"/>
        <v>项</v>
      </c>
    </row>
    <row r="479" ht="34.9" customHeight="1" spans="1:9">
      <c r="A479" s="457">
        <v>207</v>
      </c>
      <c r="B479" s="458" t="s">
        <v>131</v>
      </c>
      <c r="C479" s="172">
        <f>SUM(C480,C496,C504,C515,C524,C532)</f>
        <v>537</v>
      </c>
      <c r="D479" s="172">
        <f>SUM(D480,D496,D504,D515,D524,D532)</f>
        <v>957</v>
      </c>
      <c r="E479" s="173">
        <f>SUM(E480,E496,E504,E515,E524,E532)</f>
        <v>1810</v>
      </c>
      <c r="F479" s="459">
        <f t="shared" si="28"/>
        <v>2.37057728119181</v>
      </c>
      <c r="G479" s="459">
        <f t="shared" si="29"/>
        <v>1.89132706374086</v>
      </c>
      <c r="H479" s="460" t="str">
        <f t="shared" si="30"/>
        <v>是</v>
      </c>
      <c r="I479" s="452" t="str">
        <f t="shared" si="31"/>
        <v>类</v>
      </c>
    </row>
    <row r="480" ht="34.9" customHeight="1" spans="1:9">
      <c r="A480" s="461">
        <v>20701</v>
      </c>
      <c r="B480" s="462" t="s">
        <v>495</v>
      </c>
      <c r="C480" s="176">
        <f>SUM(C481:C495)</f>
        <v>507</v>
      </c>
      <c r="D480" s="176">
        <f>SUM(D481:D495)</f>
        <v>827</v>
      </c>
      <c r="E480" s="177">
        <f>SUM(E481:E495)</f>
        <v>961</v>
      </c>
      <c r="F480" s="463">
        <f t="shared" si="28"/>
        <v>0.895463510848126</v>
      </c>
      <c r="G480" s="463">
        <f t="shared" si="29"/>
        <v>1.16203143893591</v>
      </c>
      <c r="H480" s="460" t="str">
        <f t="shared" si="30"/>
        <v>是</v>
      </c>
      <c r="I480" s="452" t="str">
        <f t="shared" si="31"/>
        <v>款</v>
      </c>
    </row>
    <row r="481" ht="34.9" customHeight="1" spans="1:9">
      <c r="A481" s="461">
        <v>2070101</v>
      </c>
      <c r="B481" s="462" t="s">
        <v>179</v>
      </c>
      <c r="C481" s="464">
        <v>158</v>
      </c>
      <c r="D481" s="165">
        <v>378</v>
      </c>
      <c r="E481" s="253">
        <v>233</v>
      </c>
      <c r="F481" s="463">
        <f t="shared" si="28"/>
        <v>0.474683544303798</v>
      </c>
      <c r="G481" s="463">
        <f t="shared" si="29"/>
        <v>0.616402116402116</v>
      </c>
      <c r="H481" s="460" t="str">
        <f t="shared" si="30"/>
        <v>是</v>
      </c>
      <c r="I481" s="452" t="str">
        <f t="shared" si="31"/>
        <v>项</v>
      </c>
    </row>
    <row r="482" s="305" customFormat="1" ht="34.9" customHeight="1" spans="1:9">
      <c r="A482" s="461">
        <v>2070102</v>
      </c>
      <c r="B482" s="462" t="s">
        <v>180</v>
      </c>
      <c r="C482" s="464">
        <v>0</v>
      </c>
      <c r="D482" s="165">
        <v>0</v>
      </c>
      <c r="E482" s="253">
        <v>60</v>
      </c>
      <c r="F482" s="463" t="str">
        <f t="shared" si="28"/>
        <v/>
      </c>
      <c r="G482" s="463" t="str">
        <f t="shared" si="29"/>
        <v/>
      </c>
      <c r="H482" s="460" t="str">
        <f t="shared" si="30"/>
        <v>是</v>
      </c>
      <c r="I482" s="452" t="str">
        <f t="shared" si="31"/>
        <v>项</v>
      </c>
    </row>
    <row r="483" ht="34.9" customHeight="1" spans="1:9">
      <c r="A483" s="461">
        <v>2070103</v>
      </c>
      <c r="B483" s="462" t="s">
        <v>181</v>
      </c>
      <c r="C483" s="464">
        <v>0</v>
      </c>
      <c r="D483" s="165">
        <v>0</v>
      </c>
      <c r="E483" s="253">
        <v>0</v>
      </c>
      <c r="F483" s="463" t="str">
        <f t="shared" si="28"/>
        <v/>
      </c>
      <c r="G483" s="463" t="str">
        <f t="shared" si="29"/>
        <v/>
      </c>
      <c r="H483" s="460" t="str">
        <f t="shared" si="30"/>
        <v>否</v>
      </c>
      <c r="I483" s="452" t="str">
        <f t="shared" si="31"/>
        <v>项</v>
      </c>
    </row>
    <row r="484" ht="34.9" customHeight="1" spans="1:9">
      <c r="A484" s="461">
        <v>2070104</v>
      </c>
      <c r="B484" s="462" t="s">
        <v>496</v>
      </c>
      <c r="C484" s="464">
        <v>0</v>
      </c>
      <c r="D484" s="165">
        <v>0</v>
      </c>
      <c r="E484" s="253">
        <v>0</v>
      </c>
      <c r="F484" s="463" t="str">
        <f t="shared" si="28"/>
        <v/>
      </c>
      <c r="G484" s="463" t="str">
        <f t="shared" si="29"/>
        <v/>
      </c>
      <c r="H484" s="460" t="str">
        <f t="shared" si="30"/>
        <v>否</v>
      </c>
      <c r="I484" s="452" t="str">
        <f t="shared" si="31"/>
        <v>项</v>
      </c>
    </row>
    <row r="485" ht="34.9" customHeight="1" spans="1:9">
      <c r="A485" s="461">
        <v>2070105</v>
      </c>
      <c r="B485" s="462" t="s">
        <v>497</v>
      </c>
      <c r="C485" s="464">
        <v>0</v>
      </c>
      <c r="D485" s="165">
        <v>0</v>
      </c>
      <c r="E485" s="253">
        <v>0</v>
      </c>
      <c r="F485" s="463" t="str">
        <f t="shared" si="28"/>
        <v/>
      </c>
      <c r="G485" s="463" t="str">
        <f t="shared" si="29"/>
        <v/>
      </c>
      <c r="H485" s="460" t="str">
        <f t="shared" si="30"/>
        <v>否</v>
      </c>
      <c r="I485" s="452" t="str">
        <f t="shared" si="31"/>
        <v>项</v>
      </c>
    </row>
    <row r="486" ht="34.9" customHeight="1" spans="1:9">
      <c r="A486" s="461">
        <v>2070106</v>
      </c>
      <c r="B486" s="462" t="s">
        <v>498</v>
      </c>
      <c r="C486" s="464">
        <v>0</v>
      </c>
      <c r="D486" s="165">
        <v>0</v>
      </c>
      <c r="E486" s="253">
        <v>0</v>
      </c>
      <c r="F486" s="463" t="str">
        <f t="shared" si="28"/>
        <v/>
      </c>
      <c r="G486" s="463" t="str">
        <f t="shared" si="29"/>
        <v/>
      </c>
      <c r="H486" s="460" t="str">
        <f t="shared" si="30"/>
        <v>否</v>
      </c>
      <c r="I486" s="452" t="str">
        <f t="shared" si="31"/>
        <v>项</v>
      </c>
    </row>
    <row r="487" ht="34.9" customHeight="1" spans="1:9">
      <c r="A487" s="461">
        <v>2070107</v>
      </c>
      <c r="B487" s="462" t="s">
        <v>499</v>
      </c>
      <c r="C487" s="464">
        <v>0</v>
      </c>
      <c r="D487" s="165">
        <v>0</v>
      </c>
      <c r="E487" s="253">
        <v>0</v>
      </c>
      <c r="F487" s="463" t="str">
        <f t="shared" si="28"/>
        <v/>
      </c>
      <c r="G487" s="463" t="str">
        <f t="shared" si="29"/>
        <v/>
      </c>
      <c r="H487" s="460" t="str">
        <f t="shared" si="30"/>
        <v>否</v>
      </c>
      <c r="I487" s="452" t="str">
        <f t="shared" si="31"/>
        <v>项</v>
      </c>
    </row>
    <row r="488" ht="34.9" customHeight="1" spans="1:9">
      <c r="A488" s="461">
        <v>2070108</v>
      </c>
      <c r="B488" s="462" t="s">
        <v>500</v>
      </c>
      <c r="C488" s="464">
        <v>0</v>
      </c>
      <c r="D488" s="165">
        <v>0</v>
      </c>
      <c r="E488" s="253">
        <v>0</v>
      </c>
      <c r="F488" s="463" t="str">
        <f t="shared" si="28"/>
        <v/>
      </c>
      <c r="G488" s="463" t="str">
        <f t="shared" si="29"/>
        <v/>
      </c>
      <c r="H488" s="460" t="str">
        <f t="shared" si="30"/>
        <v>否</v>
      </c>
      <c r="I488" s="452" t="str">
        <f t="shared" si="31"/>
        <v>项</v>
      </c>
    </row>
    <row r="489" ht="34.9" customHeight="1" spans="1:9">
      <c r="A489" s="461">
        <v>2070109</v>
      </c>
      <c r="B489" s="462" t="s">
        <v>501</v>
      </c>
      <c r="C489" s="464">
        <v>318</v>
      </c>
      <c r="D489" s="165">
        <v>418</v>
      </c>
      <c r="E489" s="253">
        <v>539</v>
      </c>
      <c r="F489" s="463">
        <f t="shared" si="28"/>
        <v>0.694968553459119</v>
      </c>
      <c r="G489" s="463">
        <f t="shared" si="29"/>
        <v>1.28947368421053</v>
      </c>
      <c r="H489" s="460" t="str">
        <f t="shared" si="30"/>
        <v>是</v>
      </c>
      <c r="I489" s="452" t="str">
        <f t="shared" si="31"/>
        <v>项</v>
      </c>
    </row>
    <row r="490" ht="34.9" customHeight="1" spans="1:9">
      <c r="A490" s="461">
        <v>2070110</v>
      </c>
      <c r="B490" s="462" t="s">
        <v>502</v>
      </c>
      <c r="C490" s="464">
        <v>0</v>
      </c>
      <c r="D490" s="165">
        <v>0</v>
      </c>
      <c r="E490" s="253">
        <v>0</v>
      </c>
      <c r="F490" s="463" t="str">
        <f t="shared" si="28"/>
        <v/>
      </c>
      <c r="G490" s="463" t="str">
        <f t="shared" si="29"/>
        <v/>
      </c>
      <c r="H490" s="460" t="str">
        <f t="shared" si="30"/>
        <v>否</v>
      </c>
      <c r="I490" s="452" t="str">
        <f t="shared" si="31"/>
        <v>项</v>
      </c>
    </row>
    <row r="491" ht="34.9" customHeight="1" spans="1:9">
      <c r="A491" s="461">
        <v>2070111</v>
      </c>
      <c r="B491" s="462" t="s">
        <v>503</v>
      </c>
      <c r="C491" s="464">
        <v>0</v>
      </c>
      <c r="D491" s="165">
        <v>0</v>
      </c>
      <c r="E491" s="253">
        <v>43</v>
      </c>
      <c r="F491" s="463" t="str">
        <f t="shared" si="28"/>
        <v/>
      </c>
      <c r="G491" s="463" t="str">
        <f t="shared" si="29"/>
        <v/>
      </c>
      <c r="H491" s="460" t="str">
        <f t="shared" si="30"/>
        <v>是</v>
      </c>
      <c r="I491" s="452" t="str">
        <f t="shared" si="31"/>
        <v>项</v>
      </c>
    </row>
    <row r="492" ht="34.9" customHeight="1" spans="1:9">
      <c r="A492" s="461">
        <v>2070112</v>
      </c>
      <c r="B492" s="462" t="s">
        <v>504</v>
      </c>
      <c r="C492" s="464">
        <v>0</v>
      </c>
      <c r="D492" s="165">
        <v>0</v>
      </c>
      <c r="E492" s="253">
        <v>0</v>
      </c>
      <c r="F492" s="463" t="str">
        <f t="shared" si="28"/>
        <v/>
      </c>
      <c r="G492" s="463" t="str">
        <f t="shared" si="29"/>
        <v/>
      </c>
      <c r="H492" s="460" t="str">
        <f t="shared" si="30"/>
        <v>否</v>
      </c>
      <c r="I492" s="452" t="str">
        <f t="shared" si="31"/>
        <v>项</v>
      </c>
    </row>
    <row r="493" ht="34.9" customHeight="1" spans="1:9">
      <c r="A493" s="461">
        <v>2070113</v>
      </c>
      <c r="B493" s="462" t="s">
        <v>505</v>
      </c>
      <c r="C493" s="464">
        <v>1</v>
      </c>
      <c r="D493" s="165">
        <v>1</v>
      </c>
      <c r="E493" s="253">
        <v>1</v>
      </c>
      <c r="F493" s="463">
        <f t="shared" si="28"/>
        <v>0</v>
      </c>
      <c r="G493" s="463">
        <f t="shared" si="29"/>
        <v>1</v>
      </c>
      <c r="H493" s="460" t="str">
        <f t="shared" si="30"/>
        <v>是</v>
      </c>
      <c r="I493" s="452" t="str">
        <f t="shared" si="31"/>
        <v>项</v>
      </c>
    </row>
    <row r="494" ht="34.9" customHeight="1" spans="1:9">
      <c r="A494" s="461">
        <v>2070114</v>
      </c>
      <c r="B494" s="462" t="s">
        <v>506</v>
      </c>
      <c r="C494" s="464">
        <v>0</v>
      </c>
      <c r="D494" s="165">
        <v>0</v>
      </c>
      <c r="E494" s="253">
        <v>10</v>
      </c>
      <c r="F494" s="463" t="str">
        <f t="shared" si="28"/>
        <v/>
      </c>
      <c r="G494" s="463" t="str">
        <f t="shared" si="29"/>
        <v/>
      </c>
      <c r="H494" s="460" t="str">
        <f t="shared" si="30"/>
        <v>是</v>
      </c>
      <c r="I494" s="452" t="str">
        <f t="shared" si="31"/>
        <v>项</v>
      </c>
    </row>
    <row r="495" ht="34.9" customHeight="1" spans="1:9">
      <c r="A495" s="461">
        <v>2070199</v>
      </c>
      <c r="B495" s="462" t="s">
        <v>507</v>
      </c>
      <c r="C495" s="464">
        <v>30</v>
      </c>
      <c r="D495" s="165">
        <v>30</v>
      </c>
      <c r="E495" s="253">
        <v>75</v>
      </c>
      <c r="F495" s="463">
        <f t="shared" si="28"/>
        <v>1.5</v>
      </c>
      <c r="G495" s="463">
        <f t="shared" si="29"/>
        <v>2.5</v>
      </c>
      <c r="H495" s="460" t="str">
        <f t="shared" si="30"/>
        <v>是</v>
      </c>
      <c r="I495" s="452" t="str">
        <f t="shared" si="31"/>
        <v>项</v>
      </c>
    </row>
    <row r="496" ht="34.9" customHeight="1" spans="1:9">
      <c r="A496" s="461">
        <v>20702</v>
      </c>
      <c r="B496" s="462" t="s">
        <v>508</v>
      </c>
      <c r="C496" s="176">
        <f>SUM(C497:C503)</f>
        <v>0</v>
      </c>
      <c r="D496" s="176">
        <f>SUM(D497:D503)</f>
        <v>0</v>
      </c>
      <c r="E496" s="177">
        <f>SUM(E497:E503)</f>
        <v>0</v>
      </c>
      <c r="F496" s="463" t="str">
        <f t="shared" si="28"/>
        <v/>
      </c>
      <c r="G496" s="463" t="str">
        <f t="shared" si="29"/>
        <v/>
      </c>
      <c r="H496" s="460" t="str">
        <f t="shared" si="30"/>
        <v>否</v>
      </c>
      <c r="I496" s="452" t="str">
        <f t="shared" si="31"/>
        <v>款</v>
      </c>
    </row>
    <row r="497" s="305" customFormat="1" ht="34.9" customHeight="1" spans="1:9">
      <c r="A497" s="461">
        <v>2070201</v>
      </c>
      <c r="B497" s="462" t="s">
        <v>179</v>
      </c>
      <c r="C497" s="176"/>
      <c r="D497" s="176"/>
      <c r="E497" s="177"/>
      <c r="F497" s="463" t="str">
        <f t="shared" si="28"/>
        <v/>
      </c>
      <c r="G497" s="463" t="str">
        <f t="shared" si="29"/>
        <v/>
      </c>
      <c r="H497" s="460" t="str">
        <f t="shared" si="30"/>
        <v>否</v>
      </c>
      <c r="I497" s="452" t="str">
        <f t="shared" si="31"/>
        <v>项</v>
      </c>
    </row>
    <row r="498" ht="34.9" customHeight="1" spans="1:9">
      <c r="A498" s="461">
        <v>2070202</v>
      </c>
      <c r="B498" s="462" t="s">
        <v>180</v>
      </c>
      <c r="C498" s="176"/>
      <c r="D498" s="176"/>
      <c r="E498" s="177"/>
      <c r="F498" s="463" t="str">
        <f t="shared" si="28"/>
        <v/>
      </c>
      <c r="G498" s="463" t="str">
        <f t="shared" si="29"/>
        <v/>
      </c>
      <c r="H498" s="460" t="str">
        <f t="shared" si="30"/>
        <v>否</v>
      </c>
      <c r="I498" s="452" t="str">
        <f t="shared" si="31"/>
        <v>项</v>
      </c>
    </row>
    <row r="499" ht="34.9" customHeight="1" spans="1:9">
      <c r="A499" s="461">
        <v>2070203</v>
      </c>
      <c r="B499" s="462" t="s">
        <v>181</v>
      </c>
      <c r="C499" s="176"/>
      <c r="D499" s="176"/>
      <c r="E499" s="177"/>
      <c r="F499" s="463" t="str">
        <f t="shared" si="28"/>
        <v/>
      </c>
      <c r="G499" s="463" t="str">
        <f t="shared" si="29"/>
        <v/>
      </c>
      <c r="H499" s="460" t="str">
        <f t="shared" si="30"/>
        <v>否</v>
      </c>
      <c r="I499" s="452" t="str">
        <f t="shared" si="31"/>
        <v>项</v>
      </c>
    </row>
    <row r="500" s="305" customFormat="1" ht="34.9" customHeight="1" spans="1:9">
      <c r="A500" s="461">
        <v>2070204</v>
      </c>
      <c r="B500" s="462" t="s">
        <v>509</v>
      </c>
      <c r="C500" s="176"/>
      <c r="D500" s="176"/>
      <c r="E500" s="177"/>
      <c r="F500" s="463" t="str">
        <f t="shared" si="28"/>
        <v/>
      </c>
      <c r="G500" s="463" t="str">
        <f t="shared" si="29"/>
        <v/>
      </c>
      <c r="H500" s="460" t="str">
        <f t="shared" si="30"/>
        <v>否</v>
      </c>
      <c r="I500" s="452" t="str">
        <f t="shared" si="31"/>
        <v>项</v>
      </c>
    </row>
    <row r="501" ht="34.9" customHeight="1" spans="1:9">
      <c r="A501" s="461">
        <v>2070205</v>
      </c>
      <c r="B501" s="462" t="s">
        <v>510</v>
      </c>
      <c r="C501" s="176"/>
      <c r="D501" s="176"/>
      <c r="E501" s="177"/>
      <c r="F501" s="463" t="str">
        <f t="shared" si="28"/>
        <v/>
      </c>
      <c r="G501" s="463" t="str">
        <f t="shared" si="29"/>
        <v/>
      </c>
      <c r="H501" s="460" t="str">
        <f t="shared" si="30"/>
        <v>否</v>
      </c>
      <c r="I501" s="452" t="str">
        <f t="shared" si="31"/>
        <v>项</v>
      </c>
    </row>
    <row r="502" ht="34.9" customHeight="1" spans="1:9">
      <c r="A502" s="461">
        <v>2070206</v>
      </c>
      <c r="B502" s="462" t="s">
        <v>511</v>
      </c>
      <c r="C502" s="176"/>
      <c r="D502" s="176"/>
      <c r="E502" s="177"/>
      <c r="F502" s="463" t="str">
        <f t="shared" si="28"/>
        <v/>
      </c>
      <c r="G502" s="463" t="str">
        <f t="shared" si="29"/>
        <v/>
      </c>
      <c r="H502" s="460" t="str">
        <f t="shared" si="30"/>
        <v>否</v>
      </c>
      <c r="I502" s="452" t="str">
        <f t="shared" si="31"/>
        <v>项</v>
      </c>
    </row>
    <row r="503" ht="34.9" customHeight="1" spans="1:9">
      <c r="A503" s="461">
        <v>2070299</v>
      </c>
      <c r="B503" s="462" t="s">
        <v>512</v>
      </c>
      <c r="C503" s="176"/>
      <c r="D503" s="176"/>
      <c r="E503" s="177"/>
      <c r="F503" s="463" t="str">
        <f t="shared" si="28"/>
        <v/>
      </c>
      <c r="G503" s="463" t="str">
        <f t="shared" si="29"/>
        <v/>
      </c>
      <c r="H503" s="460" t="str">
        <f t="shared" si="30"/>
        <v>否</v>
      </c>
      <c r="I503" s="452" t="str">
        <f t="shared" si="31"/>
        <v>项</v>
      </c>
    </row>
    <row r="504" ht="34.9" customHeight="1" spans="1:9">
      <c r="A504" s="461">
        <v>20703</v>
      </c>
      <c r="B504" s="462" t="s">
        <v>513</v>
      </c>
      <c r="C504" s="176">
        <f>SUM(C505:C514)</f>
        <v>0</v>
      </c>
      <c r="D504" s="176">
        <f>SUM(D505:D514)</f>
        <v>0</v>
      </c>
      <c r="E504" s="177">
        <f>SUM(E505:E514)</f>
        <v>120</v>
      </c>
      <c r="F504" s="463" t="str">
        <f t="shared" si="28"/>
        <v/>
      </c>
      <c r="G504" s="463" t="str">
        <f t="shared" si="29"/>
        <v/>
      </c>
      <c r="H504" s="460" t="str">
        <f t="shared" si="30"/>
        <v>是</v>
      </c>
      <c r="I504" s="452" t="str">
        <f t="shared" si="31"/>
        <v>款</v>
      </c>
    </row>
    <row r="505" ht="34.9" customHeight="1" spans="1:9">
      <c r="A505" s="461">
        <v>2070301</v>
      </c>
      <c r="B505" s="462" t="s">
        <v>179</v>
      </c>
      <c r="C505" s="176"/>
      <c r="D505" s="165">
        <v>0</v>
      </c>
      <c r="E505" s="253">
        <v>0</v>
      </c>
      <c r="F505" s="463" t="str">
        <f t="shared" si="28"/>
        <v/>
      </c>
      <c r="G505" s="463" t="str">
        <f t="shared" si="29"/>
        <v/>
      </c>
      <c r="H505" s="460" t="str">
        <f t="shared" si="30"/>
        <v>否</v>
      </c>
      <c r="I505" s="452" t="str">
        <f t="shared" si="31"/>
        <v>项</v>
      </c>
    </row>
    <row r="506" ht="34.9" customHeight="1" spans="1:9">
      <c r="A506" s="461">
        <v>2070302</v>
      </c>
      <c r="B506" s="462" t="s">
        <v>180</v>
      </c>
      <c r="C506" s="176"/>
      <c r="D506" s="165">
        <v>0</v>
      </c>
      <c r="E506" s="253">
        <v>0</v>
      </c>
      <c r="F506" s="463" t="str">
        <f t="shared" si="28"/>
        <v/>
      </c>
      <c r="G506" s="463" t="str">
        <f t="shared" si="29"/>
        <v/>
      </c>
      <c r="H506" s="460" t="str">
        <f t="shared" si="30"/>
        <v>否</v>
      </c>
      <c r="I506" s="452" t="str">
        <f t="shared" si="31"/>
        <v>项</v>
      </c>
    </row>
    <row r="507" ht="34.9" customHeight="1" spans="1:9">
      <c r="A507" s="461">
        <v>2070303</v>
      </c>
      <c r="B507" s="462" t="s">
        <v>181</v>
      </c>
      <c r="C507" s="176"/>
      <c r="D507" s="165">
        <v>0</v>
      </c>
      <c r="E507" s="253">
        <v>0</v>
      </c>
      <c r="F507" s="463" t="str">
        <f t="shared" si="28"/>
        <v/>
      </c>
      <c r="G507" s="463" t="str">
        <f t="shared" si="29"/>
        <v/>
      </c>
      <c r="H507" s="460" t="str">
        <f t="shared" si="30"/>
        <v>否</v>
      </c>
      <c r="I507" s="452" t="str">
        <f t="shared" si="31"/>
        <v>项</v>
      </c>
    </row>
    <row r="508" ht="34.9" customHeight="1" spans="1:9">
      <c r="A508" s="461">
        <v>2070304</v>
      </c>
      <c r="B508" s="462" t="s">
        <v>514</v>
      </c>
      <c r="C508" s="176"/>
      <c r="D508" s="165">
        <v>0</v>
      </c>
      <c r="E508" s="253">
        <v>0</v>
      </c>
      <c r="F508" s="463" t="str">
        <f t="shared" si="28"/>
        <v/>
      </c>
      <c r="G508" s="463" t="str">
        <f t="shared" si="29"/>
        <v/>
      </c>
      <c r="H508" s="460" t="str">
        <f t="shared" si="30"/>
        <v>否</v>
      </c>
      <c r="I508" s="452" t="str">
        <f t="shared" si="31"/>
        <v>项</v>
      </c>
    </row>
    <row r="509" ht="34.9" customHeight="1" spans="1:9">
      <c r="A509" s="461">
        <v>2070305</v>
      </c>
      <c r="B509" s="462" t="s">
        <v>515</v>
      </c>
      <c r="C509" s="176"/>
      <c r="D509" s="165">
        <v>0</v>
      </c>
      <c r="E509" s="253">
        <v>0</v>
      </c>
      <c r="F509" s="463" t="str">
        <f t="shared" si="28"/>
        <v/>
      </c>
      <c r="G509" s="463" t="str">
        <f t="shared" si="29"/>
        <v/>
      </c>
      <c r="H509" s="460" t="str">
        <f t="shared" si="30"/>
        <v>否</v>
      </c>
      <c r="I509" s="452" t="str">
        <f t="shared" si="31"/>
        <v>项</v>
      </c>
    </row>
    <row r="510" ht="34.9" customHeight="1" spans="1:9">
      <c r="A510" s="461">
        <v>2070306</v>
      </c>
      <c r="B510" s="462" t="s">
        <v>516</v>
      </c>
      <c r="C510" s="176"/>
      <c r="D510" s="165">
        <v>0</v>
      </c>
      <c r="E510" s="253">
        <v>0</v>
      </c>
      <c r="F510" s="463" t="str">
        <f t="shared" si="28"/>
        <v/>
      </c>
      <c r="G510" s="463" t="str">
        <f t="shared" si="29"/>
        <v/>
      </c>
      <c r="H510" s="460" t="str">
        <f t="shared" si="30"/>
        <v>否</v>
      </c>
      <c r="I510" s="452" t="str">
        <f t="shared" si="31"/>
        <v>项</v>
      </c>
    </row>
    <row r="511" ht="34.9" customHeight="1" spans="1:9">
      <c r="A511" s="461">
        <v>2070307</v>
      </c>
      <c r="B511" s="462" t="s">
        <v>517</v>
      </c>
      <c r="C511" s="176"/>
      <c r="D511" s="165">
        <v>0</v>
      </c>
      <c r="E511" s="253">
        <v>120</v>
      </c>
      <c r="F511" s="463" t="str">
        <f t="shared" si="28"/>
        <v/>
      </c>
      <c r="G511" s="463" t="str">
        <f t="shared" si="29"/>
        <v/>
      </c>
      <c r="H511" s="460" t="str">
        <f t="shared" si="30"/>
        <v>是</v>
      </c>
      <c r="I511" s="452" t="str">
        <f t="shared" si="31"/>
        <v>项</v>
      </c>
    </row>
    <row r="512" ht="34.9" customHeight="1" spans="1:9">
      <c r="A512" s="461">
        <v>2070308</v>
      </c>
      <c r="B512" s="462" t="s">
        <v>518</v>
      </c>
      <c r="C512" s="176"/>
      <c r="D512" s="165">
        <v>0</v>
      </c>
      <c r="E512" s="253">
        <v>0</v>
      </c>
      <c r="F512" s="463" t="str">
        <f t="shared" si="28"/>
        <v/>
      </c>
      <c r="G512" s="463" t="str">
        <f t="shared" si="29"/>
        <v/>
      </c>
      <c r="H512" s="460" t="str">
        <f t="shared" si="30"/>
        <v>否</v>
      </c>
      <c r="I512" s="452" t="str">
        <f t="shared" si="31"/>
        <v>项</v>
      </c>
    </row>
    <row r="513" ht="34.9" customHeight="1" spans="1:9">
      <c r="A513" s="461">
        <v>2070309</v>
      </c>
      <c r="B513" s="462" t="s">
        <v>519</v>
      </c>
      <c r="C513" s="176"/>
      <c r="D513" s="165">
        <v>0</v>
      </c>
      <c r="E513" s="253">
        <v>0</v>
      </c>
      <c r="F513" s="463" t="str">
        <f t="shared" si="28"/>
        <v/>
      </c>
      <c r="G513" s="463" t="str">
        <f t="shared" si="29"/>
        <v/>
      </c>
      <c r="H513" s="460" t="str">
        <f t="shared" si="30"/>
        <v>否</v>
      </c>
      <c r="I513" s="452" t="str">
        <f t="shared" si="31"/>
        <v>项</v>
      </c>
    </row>
    <row r="514" ht="34.9" customHeight="1" spans="1:9">
      <c r="A514" s="461">
        <v>2070399</v>
      </c>
      <c r="B514" s="462" t="s">
        <v>520</v>
      </c>
      <c r="C514" s="176"/>
      <c r="D514" s="165">
        <v>0</v>
      </c>
      <c r="E514" s="253">
        <v>0</v>
      </c>
      <c r="F514" s="463" t="str">
        <f t="shared" si="28"/>
        <v/>
      </c>
      <c r="G514" s="463" t="str">
        <f t="shared" si="29"/>
        <v/>
      </c>
      <c r="H514" s="460" t="str">
        <f t="shared" si="30"/>
        <v>否</v>
      </c>
      <c r="I514" s="452" t="str">
        <f t="shared" si="31"/>
        <v>项</v>
      </c>
    </row>
    <row r="515" ht="34.9" customHeight="1" spans="1:9">
      <c r="A515" s="461">
        <v>20706</v>
      </c>
      <c r="B515" s="462" t="s">
        <v>521</v>
      </c>
      <c r="C515" s="176">
        <f>SUM(C516:C523)</f>
        <v>0</v>
      </c>
      <c r="D515" s="176">
        <f>SUM(D516:D523)</f>
        <v>0</v>
      </c>
      <c r="E515" s="177">
        <f>SUM(E516:E523)</f>
        <v>0</v>
      </c>
      <c r="F515" s="463" t="str">
        <f t="shared" si="28"/>
        <v/>
      </c>
      <c r="G515" s="463" t="str">
        <f t="shared" si="29"/>
        <v/>
      </c>
      <c r="H515" s="460" t="str">
        <f t="shared" si="30"/>
        <v>否</v>
      </c>
      <c r="I515" s="452" t="str">
        <f t="shared" si="31"/>
        <v>款</v>
      </c>
    </row>
    <row r="516" ht="34.9" customHeight="1" spans="1:9">
      <c r="A516" s="461">
        <v>2070601</v>
      </c>
      <c r="B516" s="462" t="s">
        <v>179</v>
      </c>
      <c r="C516" s="176"/>
      <c r="D516" s="176"/>
      <c r="E516" s="177"/>
      <c r="F516" s="463" t="str">
        <f t="shared" si="28"/>
        <v/>
      </c>
      <c r="G516" s="463" t="str">
        <f t="shared" si="29"/>
        <v/>
      </c>
      <c r="H516" s="460" t="str">
        <f t="shared" si="30"/>
        <v>否</v>
      </c>
      <c r="I516" s="452" t="str">
        <f t="shared" si="31"/>
        <v>项</v>
      </c>
    </row>
    <row r="517" ht="34.9" customHeight="1" spans="1:9">
      <c r="A517" s="461">
        <v>2070602</v>
      </c>
      <c r="B517" s="462" t="s">
        <v>180</v>
      </c>
      <c r="C517" s="176"/>
      <c r="D517" s="176"/>
      <c r="E517" s="177"/>
      <c r="F517" s="463" t="str">
        <f t="shared" ref="F517:F580" si="32">IF(C517&lt;&gt;0,E517/C517-1,"")</f>
        <v/>
      </c>
      <c r="G517" s="463" t="str">
        <f t="shared" ref="G517:G580" si="33">IF(D517&lt;&gt;0,E517/D517,"")</f>
        <v/>
      </c>
      <c r="H517" s="460" t="str">
        <f t="shared" ref="H517:H580" si="34">IF(LEN(A517)=3,"是",IF(B517&lt;&gt;"",IF(SUM(C517:E517)&lt;&gt;0,"是","否"),"是"))</f>
        <v>否</v>
      </c>
      <c r="I517" s="452" t="str">
        <f t="shared" ref="I517:I580" si="35">IF(LEN(A517)=3,"类",IF(LEN(A517)=5,"款","项"))</f>
        <v>项</v>
      </c>
    </row>
    <row r="518" ht="34.9" customHeight="1" spans="1:9">
      <c r="A518" s="461">
        <v>2070603</v>
      </c>
      <c r="B518" s="462" t="s">
        <v>181</v>
      </c>
      <c r="C518" s="176"/>
      <c r="D518" s="176"/>
      <c r="E518" s="177"/>
      <c r="F518" s="463" t="str">
        <f t="shared" si="32"/>
        <v/>
      </c>
      <c r="G518" s="463" t="str">
        <f t="shared" si="33"/>
        <v/>
      </c>
      <c r="H518" s="460" t="str">
        <f t="shared" si="34"/>
        <v>否</v>
      </c>
      <c r="I518" s="452" t="str">
        <f t="shared" si="35"/>
        <v>项</v>
      </c>
    </row>
    <row r="519" ht="34.9" customHeight="1" spans="1:9">
      <c r="A519" s="461">
        <v>2070604</v>
      </c>
      <c r="B519" s="462" t="s">
        <v>522</v>
      </c>
      <c r="C519" s="176"/>
      <c r="D519" s="176"/>
      <c r="E519" s="177"/>
      <c r="F519" s="463" t="str">
        <f t="shared" si="32"/>
        <v/>
      </c>
      <c r="G519" s="463" t="str">
        <f t="shared" si="33"/>
        <v/>
      </c>
      <c r="H519" s="460" t="str">
        <f t="shared" si="34"/>
        <v>否</v>
      </c>
      <c r="I519" s="452" t="str">
        <f t="shared" si="35"/>
        <v>项</v>
      </c>
    </row>
    <row r="520" ht="34.9" customHeight="1" spans="1:9">
      <c r="A520" s="461">
        <v>2070605</v>
      </c>
      <c r="B520" s="462" t="s">
        <v>523</v>
      </c>
      <c r="C520" s="176"/>
      <c r="D520" s="176"/>
      <c r="E520" s="177"/>
      <c r="F520" s="463" t="str">
        <f t="shared" si="32"/>
        <v/>
      </c>
      <c r="G520" s="463" t="str">
        <f t="shared" si="33"/>
        <v/>
      </c>
      <c r="H520" s="460" t="str">
        <f t="shared" si="34"/>
        <v>否</v>
      </c>
      <c r="I520" s="452" t="str">
        <f t="shared" si="35"/>
        <v>项</v>
      </c>
    </row>
    <row r="521" s="305" customFormat="1" ht="34.9" customHeight="1" spans="1:9">
      <c r="A521" s="461">
        <v>2070606</v>
      </c>
      <c r="B521" s="462" t="s">
        <v>524</v>
      </c>
      <c r="C521" s="176"/>
      <c r="D521" s="176"/>
      <c r="E521" s="177"/>
      <c r="F521" s="463" t="str">
        <f t="shared" si="32"/>
        <v/>
      </c>
      <c r="G521" s="463" t="str">
        <f t="shared" si="33"/>
        <v/>
      </c>
      <c r="H521" s="460" t="str">
        <f t="shared" si="34"/>
        <v>否</v>
      </c>
      <c r="I521" s="452" t="str">
        <f t="shared" si="35"/>
        <v>项</v>
      </c>
    </row>
    <row r="522" ht="34.9" customHeight="1" spans="1:9">
      <c r="A522" s="461">
        <v>2070607</v>
      </c>
      <c r="B522" s="462" t="s">
        <v>525</v>
      </c>
      <c r="C522" s="176"/>
      <c r="D522" s="176"/>
      <c r="E522" s="177"/>
      <c r="F522" s="463" t="str">
        <f t="shared" si="32"/>
        <v/>
      </c>
      <c r="G522" s="463" t="str">
        <f t="shared" si="33"/>
        <v/>
      </c>
      <c r="H522" s="460" t="str">
        <f t="shared" si="34"/>
        <v>否</v>
      </c>
      <c r="I522" s="452" t="str">
        <f t="shared" si="35"/>
        <v>项</v>
      </c>
    </row>
    <row r="523" ht="34.9" customHeight="1" spans="1:9">
      <c r="A523" s="461">
        <v>2070699</v>
      </c>
      <c r="B523" s="462" t="s">
        <v>526</v>
      </c>
      <c r="C523" s="176"/>
      <c r="D523" s="176"/>
      <c r="E523" s="177"/>
      <c r="F523" s="463" t="str">
        <f t="shared" si="32"/>
        <v/>
      </c>
      <c r="G523" s="463" t="str">
        <f t="shared" si="33"/>
        <v/>
      </c>
      <c r="H523" s="460" t="str">
        <f t="shared" si="34"/>
        <v>否</v>
      </c>
      <c r="I523" s="452" t="str">
        <f t="shared" si="35"/>
        <v>项</v>
      </c>
    </row>
    <row r="524" ht="34.9" customHeight="1" spans="1:9">
      <c r="A524" s="461">
        <v>20708</v>
      </c>
      <c r="B524" s="462" t="s">
        <v>527</v>
      </c>
      <c r="C524" s="176">
        <f>SUM(C525:C531)</f>
        <v>0</v>
      </c>
      <c r="D524" s="176">
        <f>SUM(D525:D531)</f>
        <v>0</v>
      </c>
      <c r="E524" s="177">
        <f>SUM(E525:E531)</f>
        <v>18</v>
      </c>
      <c r="F524" s="463" t="str">
        <f t="shared" si="32"/>
        <v/>
      </c>
      <c r="G524" s="463" t="str">
        <f t="shared" si="33"/>
        <v/>
      </c>
      <c r="H524" s="460" t="str">
        <f t="shared" si="34"/>
        <v>是</v>
      </c>
      <c r="I524" s="452" t="str">
        <f t="shared" si="35"/>
        <v>款</v>
      </c>
    </row>
    <row r="525" ht="34.9" customHeight="1" spans="1:9">
      <c r="A525" s="461">
        <v>2070801</v>
      </c>
      <c r="B525" s="462" t="s">
        <v>179</v>
      </c>
      <c r="C525" s="176"/>
      <c r="D525" s="176"/>
      <c r="E525" s="253">
        <v>1</v>
      </c>
      <c r="F525" s="463" t="str">
        <f t="shared" si="32"/>
        <v/>
      </c>
      <c r="G525" s="463" t="str">
        <f t="shared" si="33"/>
        <v/>
      </c>
      <c r="H525" s="460" t="str">
        <f t="shared" si="34"/>
        <v>是</v>
      </c>
      <c r="I525" s="452" t="str">
        <f t="shared" si="35"/>
        <v>项</v>
      </c>
    </row>
    <row r="526" ht="34.9" customHeight="1" spans="1:9">
      <c r="A526" s="461">
        <v>2070802</v>
      </c>
      <c r="B526" s="462" t="s">
        <v>180</v>
      </c>
      <c r="C526" s="176"/>
      <c r="D526" s="176"/>
      <c r="E526" s="253">
        <v>0</v>
      </c>
      <c r="F526" s="463" t="str">
        <f t="shared" si="32"/>
        <v/>
      </c>
      <c r="G526" s="463" t="str">
        <f t="shared" si="33"/>
        <v/>
      </c>
      <c r="H526" s="460" t="str">
        <f t="shared" si="34"/>
        <v>否</v>
      </c>
      <c r="I526" s="452" t="str">
        <f t="shared" si="35"/>
        <v>项</v>
      </c>
    </row>
    <row r="527" ht="34.9" customHeight="1" spans="1:9">
      <c r="A527" s="461">
        <v>2070803</v>
      </c>
      <c r="B527" s="462" t="s">
        <v>181</v>
      </c>
      <c r="C527" s="176"/>
      <c r="D527" s="176"/>
      <c r="E527" s="253">
        <v>0</v>
      </c>
      <c r="F527" s="463" t="str">
        <f t="shared" si="32"/>
        <v/>
      </c>
      <c r="G527" s="463" t="str">
        <f t="shared" si="33"/>
        <v/>
      </c>
      <c r="H527" s="460" t="str">
        <f t="shared" si="34"/>
        <v>否</v>
      </c>
      <c r="I527" s="452" t="str">
        <f t="shared" si="35"/>
        <v>项</v>
      </c>
    </row>
    <row r="528" ht="34.9" customHeight="1" spans="1:9">
      <c r="A528" s="461">
        <v>2070804</v>
      </c>
      <c r="B528" s="462" t="s">
        <v>528</v>
      </c>
      <c r="C528" s="176"/>
      <c r="D528" s="176"/>
      <c r="E528" s="253">
        <v>13</v>
      </c>
      <c r="F528" s="463" t="str">
        <f t="shared" si="32"/>
        <v/>
      </c>
      <c r="G528" s="463" t="str">
        <f t="shared" si="33"/>
        <v/>
      </c>
      <c r="H528" s="460" t="str">
        <f t="shared" si="34"/>
        <v>是</v>
      </c>
      <c r="I528" s="452" t="str">
        <f t="shared" si="35"/>
        <v>项</v>
      </c>
    </row>
    <row r="529" ht="34.9" customHeight="1" spans="1:9">
      <c r="A529" s="461">
        <v>2070805</v>
      </c>
      <c r="B529" s="462" t="s">
        <v>529</v>
      </c>
      <c r="C529" s="176"/>
      <c r="D529" s="176"/>
      <c r="E529" s="177"/>
      <c r="F529" s="463" t="str">
        <f t="shared" si="32"/>
        <v/>
      </c>
      <c r="G529" s="463" t="str">
        <f t="shared" si="33"/>
        <v/>
      </c>
      <c r="H529" s="460" t="str">
        <f t="shared" si="34"/>
        <v>否</v>
      </c>
      <c r="I529" s="452" t="str">
        <f t="shared" si="35"/>
        <v>项</v>
      </c>
    </row>
    <row r="530" ht="34.9" customHeight="1" spans="1:9">
      <c r="A530" s="461">
        <v>2070806</v>
      </c>
      <c r="B530" s="462" t="s">
        <v>530</v>
      </c>
      <c r="C530" s="176"/>
      <c r="D530" s="176"/>
      <c r="E530" s="177"/>
      <c r="F530" s="463" t="str">
        <f t="shared" si="32"/>
        <v/>
      </c>
      <c r="G530" s="463" t="str">
        <f t="shared" si="33"/>
        <v/>
      </c>
      <c r="H530" s="460" t="str">
        <f t="shared" si="34"/>
        <v>否</v>
      </c>
      <c r="I530" s="452" t="str">
        <f t="shared" si="35"/>
        <v>项</v>
      </c>
    </row>
    <row r="531" ht="34.9" customHeight="1" spans="1:9">
      <c r="A531" s="461">
        <v>2070899</v>
      </c>
      <c r="B531" s="462" t="s">
        <v>531</v>
      </c>
      <c r="C531" s="176"/>
      <c r="D531" s="176"/>
      <c r="E531" s="253">
        <v>4</v>
      </c>
      <c r="F531" s="463" t="str">
        <f t="shared" si="32"/>
        <v/>
      </c>
      <c r="G531" s="463" t="str">
        <f t="shared" si="33"/>
        <v/>
      </c>
      <c r="H531" s="460" t="str">
        <f t="shared" si="34"/>
        <v>是</v>
      </c>
      <c r="I531" s="452" t="str">
        <f t="shared" si="35"/>
        <v>项</v>
      </c>
    </row>
    <row r="532" ht="34.9" customHeight="1" spans="1:9">
      <c r="A532" s="461">
        <v>20799</v>
      </c>
      <c r="B532" s="462" t="s">
        <v>532</v>
      </c>
      <c r="C532" s="176">
        <f>SUM(C533:C535)</f>
        <v>30</v>
      </c>
      <c r="D532" s="176">
        <f>SUM(D533:D535)</f>
        <v>130</v>
      </c>
      <c r="E532" s="177">
        <f>SUM(E533:E535)</f>
        <v>711</v>
      </c>
      <c r="F532" s="463">
        <f t="shared" si="32"/>
        <v>22.7</v>
      </c>
      <c r="G532" s="463">
        <f t="shared" si="33"/>
        <v>5.46923076923077</v>
      </c>
      <c r="H532" s="460" t="str">
        <f t="shared" si="34"/>
        <v>是</v>
      </c>
      <c r="I532" s="452" t="str">
        <f t="shared" si="35"/>
        <v>款</v>
      </c>
    </row>
    <row r="533" ht="34.9" customHeight="1" spans="1:9">
      <c r="A533" s="461">
        <v>2079902</v>
      </c>
      <c r="B533" s="462" t="s">
        <v>533</v>
      </c>
      <c r="C533" s="176"/>
      <c r="D533" s="165">
        <v>30</v>
      </c>
      <c r="E533" s="253">
        <v>0</v>
      </c>
      <c r="F533" s="463" t="str">
        <f t="shared" si="32"/>
        <v/>
      </c>
      <c r="G533" s="463">
        <f t="shared" si="33"/>
        <v>0</v>
      </c>
      <c r="H533" s="460" t="str">
        <f t="shared" si="34"/>
        <v>是</v>
      </c>
      <c r="I533" s="452" t="str">
        <f t="shared" si="35"/>
        <v>项</v>
      </c>
    </row>
    <row r="534" ht="34.9" customHeight="1" spans="1:9">
      <c r="A534" s="461">
        <v>2079903</v>
      </c>
      <c r="B534" s="462" t="s">
        <v>534</v>
      </c>
      <c r="C534" s="176"/>
      <c r="D534" s="165">
        <v>0</v>
      </c>
      <c r="E534" s="253">
        <v>28</v>
      </c>
      <c r="F534" s="463" t="str">
        <f t="shared" si="32"/>
        <v/>
      </c>
      <c r="G534" s="463" t="str">
        <f t="shared" si="33"/>
        <v/>
      </c>
      <c r="H534" s="460" t="str">
        <f t="shared" si="34"/>
        <v>是</v>
      </c>
      <c r="I534" s="452" t="str">
        <f t="shared" si="35"/>
        <v>项</v>
      </c>
    </row>
    <row r="535" ht="34.9" customHeight="1" spans="1:9">
      <c r="A535" s="461">
        <v>2079999</v>
      </c>
      <c r="B535" s="462" t="s">
        <v>535</v>
      </c>
      <c r="C535" s="464">
        <v>30</v>
      </c>
      <c r="D535" s="165">
        <v>100</v>
      </c>
      <c r="E535" s="253">
        <v>683</v>
      </c>
      <c r="F535" s="463">
        <f t="shared" si="32"/>
        <v>21.7666666666667</v>
      </c>
      <c r="G535" s="463">
        <f t="shared" si="33"/>
        <v>6.83</v>
      </c>
      <c r="H535" s="460" t="str">
        <f t="shared" si="34"/>
        <v>是</v>
      </c>
      <c r="I535" s="452" t="str">
        <f t="shared" si="35"/>
        <v>项</v>
      </c>
    </row>
    <row r="536" ht="34.9" customHeight="1" spans="1:9">
      <c r="A536" s="457">
        <v>208</v>
      </c>
      <c r="B536" s="458" t="s">
        <v>133</v>
      </c>
      <c r="C536" s="172">
        <f>SUM(C537,C551,C559,C561,C570,C574,C584,C592,C599,C607,C616,C621,C624,C627,C630,C633,C636,C640,C645,C653,C656)</f>
        <v>19850</v>
      </c>
      <c r="D536" s="172">
        <f>SUM(D537,D551,D559,D561,D570,D574,D584,D592,D599,D607,D616,D621,D624,D627,D630,D633,D636,D640,D645,D653,D656)</f>
        <v>21673</v>
      </c>
      <c r="E536" s="172">
        <f>SUM(E537,E551,E559,E561,E570,E574,E584,E592,E599,E607,E616,E621,E624,E627,E630,E633,E636,E640,E645,E653,E656)</f>
        <v>21965</v>
      </c>
      <c r="F536" s="459">
        <f t="shared" si="32"/>
        <v>0.106549118387909</v>
      </c>
      <c r="G536" s="459">
        <f t="shared" si="33"/>
        <v>1.01347298481982</v>
      </c>
      <c r="H536" s="460" t="str">
        <f t="shared" si="34"/>
        <v>是</v>
      </c>
      <c r="I536" s="452" t="str">
        <f t="shared" si="35"/>
        <v>类</v>
      </c>
    </row>
    <row r="537" ht="34.9" customHeight="1" spans="1:9">
      <c r="A537" s="461">
        <v>20801</v>
      </c>
      <c r="B537" s="462" t="s">
        <v>536</v>
      </c>
      <c r="C537" s="176">
        <f>SUM(C538:C550)</f>
        <v>1211</v>
      </c>
      <c r="D537" s="176">
        <f>SUM(D538:D550)</f>
        <v>3062</v>
      </c>
      <c r="E537" s="177">
        <f>SUM(E538:E550)</f>
        <v>1076</v>
      </c>
      <c r="F537" s="463">
        <f t="shared" si="32"/>
        <v>-0.111478117258464</v>
      </c>
      <c r="G537" s="463">
        <f t="shared" si="33"/>
        <v>0.351404310907903</v>
      </c>
      <c r="H537" s="460" t="str">
        <f t="shared" si="34"/>
        <v>是</v>
      </c>
      <c r="I537" s="452" t="str">
        <f t="shared" si="35"/>
        <v>款</v>
      </c>
    </row>
    <row r="538" ht="34.9" customHeight="1" spans="1:9">
      <c r="A538" s="461">
        <v>2080101</v>
      </c>
      <c r="B538" s="462" t="s">
        <v>179</v>
      </c>
      <c r="C538" s="464">
        <v>1129</v>
      </c>
      <c r="D538" s="165">
        <v>2980</v>
      </c>
      <c r="E538" s="253">
        <v>1072</v>
      </c>
      <c r="F538" s="463">
        <f t="shared" si="32"/>
        <v>-0.0504871567759079</v>
      </c>
      <c r="G538" s="463">
        <f t="shared" si="33"/>
        <v>0.359731543624161</v>
      </c>
      <c r="H538" s="460" t="str">
        <f t="shared" si="34"/>
        <v>是</v>
      </c>
      <c r="I538" s="452" t="str">
        <f t="shared" si="35"/>
        <v>项</v>
      </c>
    </row>
    <row r="539" ht="34.9" customHeight="1" spans="1:9">
      <c r="A539" s="461">
        <v>2080102</v>
      </c>
      <c r="B539" s="462" t="s">
        <v>180</v>
      </c>
      <c r="C539" s="464">
        <v>78</v>
      </c>
      <c r="D539" s="165">
        <v>78</v>
      </c>
      <c r="E539" s="253">
        <v>0</v>
      </c>
      <c r="F539" s="463">
        <f t="shared" si="32"/>
        <v>-1</v>
      </c>
      <c r="G539" s="463">
        <f t="shared" si="33"/>
        <v>0</v>
      </c>
      <c r="H539" s="460" t="str">
        <f t="shared" si="34"/>
        <v>是</v>
      </c>
      <c r="I539" s="452" t="str">
        <f t="shared" si="35"/>
        <v>项</v>
      </c>
    </row>
    <row r="540" ht="34.9" customHeight="1" spans="1:9">
      <c r="A540" s="461">
        <v>2080103</v>
      </c>
      <c r="B540" s="462" t="s">
        <v>181</v>
      </c>
      <c r="C540" s="464">
        <v>0</v>
      </c>
      <c r="D540" s="176"/>
      <c r="E540" s="177"/>
      <c r="F540" s="463" t="str">
        <f t="shared" si="32"/>
        <v/>
      </c>
      <c r="G540" s="463" t="str">
        <f t="shared" si="33"/>
        <v/>
      </c>
      <c r="H540" s="460" t="str">
        <f t="shared" si="34"/>
        <v>否</v>
      </c>
      <c r="I540" s="452" t="str">
        <f t="shared" si="35"/>
        <v>项</v>
      </c>
    </row>
    <row r="541" ht="34.9" customHeight="1" spans="1:9">
      <c r="A541" s="461">
        <v>2080104</v>
      </c>
      <c r="B541" s="462" t="s">
        <v>537</v>
      </c>
      <c r="C541" s="464">
        <v>0</v>
      </c>
      <c r="D541" s="176"/>
      <c r="E541" s="177"/>
      <c r="F541" s="463" t="str">
        <f t="shared" si="32"/>
        <v/>
      </c>
      <c r="G541" s="463" t="str">
        <f t="shared" si="33"/>
        <v/>
      </c>
      <c r="H541" s="460" t="str">
        <f t="shared" si="34"/>
        <v>否</v>
      </c>
      <c r="I541" s="452" t="str">
        <f t="shared" si="35"/>
        <v>项</v>
      </c>
    </row>
    <row r="542" ht="34.9" customHeight="1" spans="1:9">
      <c r="A542" s="461">
        <v>2080105</v>
      </c>
      <c r="B542" s="462" t="s">
        <v>538</v>
      </c>
      <c r="C542" s="464">
        <v>0</v>
      </c>
      <c r="D542" s="176"/>
      <c r="E542" s="177"/>
      <c r="F542" s="463" t="str">
        <f t="shared" si="32"/>
        <v/>
      </c>
      <c r="G542" s="463" t="str">
        <f t="shared" si="33"/>
        <v/>
      </c>
      <c r="H542" s="460" t="str">
        <f t="shared" si="34"/>
        <v>否</v>
      </c>
      <c r="I542" s="452" t="str">
        <f t="shared" si="35"/>
        <v>项</v>
      </c>
    </row>
    <row r="543" ht="34.9" customHeight="1" spans="1:9">
      <c r="A543" s="461">
        <v>2080106</v>
      </c>
      <c r="B543" s="462" t="s">
        <v>539</v>
      </c>
      <c r="C543" s="464">
        <v>0</v>
      </c>
      <c r="D543" s="176"/>
      <c r="E543" s="177"/>
      <c r="F543" s="463" t="str">
        <f t="shared" si="32"/>
        <v/>
      </c>
      <c r="G543" s="463" t="str">
        <f t="shared" si="33"/>
        <v/>
      </c>
      <c r="H543" s="460" t="str">
        <f t="shared" si="34"/>
        <v>否</v>
      </c>
      <c r="I543" s="452" t="str">
        <f t="shared" si="35"/>
        <v>项</v>
      </c>
    </row>
    <row r="544" ht="34.9" customHeight="1" spans="1:9">
      <c r="A544" s="461">
        <v>2080107</v>
      </c>
      <c r="B544" s="462" t="s">
        <v>540</v>
      </c>
      <c r="C544" s="464">
        <v>0</v>
      </c>
      <c r="D544" s="176"/>
      <c r="E544" s="177"/>
      <c r="F544" s="463" t="str">
        <f t="shared" si="32"/>
        <v/>
      </c>
      <c r="G544" s="463" t="str">
        <f t="shared" si="33"/>
        <v/>
      </c>
      <c r="H544" s="460" t="str">
        <f t="shared" si="34"/>
        <v>否</v>
      </c>
      <c r="I544" s="452" t="str">
        <f t="shared" si="35"/>
        <v>项</v>
      </c>
    </row>
    <row r="545" ht="34.9" customHeight="1" spans="1:9">
      <c r="A545" s="461">
        <v>2080108</v>
      </c>
      <c r="B545" s="462" t="s">
        <v>220</v>
      </c>
      <c r="C545" s="464">
        <v>4</v>
      </c>
      <c r="D545" s="165">
        <v>4</v>
      </c>
      <c r="E545" s="253">
        <v>4</v>
      </c>
      <c r="F545" s="463">
        <f t="shared" si="32"/>
        <v>0</v>
      </c>
      <c r="G545" s="463">
        <f t="shared" si="33"/>
        <v>1</v>
      </c>
      <c r="H545" s="460" t="str">
        <f t="shared" si="34"/>
        <v>是</v>
      </c>
      <c r="I545" s="452" t="str">
        <f t="shared" si="35"/>
        <v>项</v>
      </c>
    </row>
    <row r="546" ht="34.9" customHeight="1" spans="1:9">
      <c r="A546" s="461">
        <v>2080109</v>
      </c>
      <c r="B546" s="462" t="s">
        <v>541</v>
      </c>
      <c r="C546" s="464">
        <v>0</v>
      </c>
      <c r="D546" s="176"/>
      <c r="E546" s="177"/>
      <c r="F546" s="463" t="str">
        <f t="shared" si="32"/>
        <v/>
      </c>
      <c r="G546" s="463" t="str">
        <f t="shared" si="33"/>
        <v/>
      </c>
      <c r="H546" s="460" t="str">
        <f t="shared" si="34"/>
        <v>否</v>
      </c>
      <c r="I546" s="452" t="str">
        <f t="shared" si="35"/>
        <v>项</v>
      </c>
    </row>
    <row r="547" ht="34.9" customHeight="1" spans="1:9">
      <c r="A547" s="461">
        <v>2080110</v>
      </c>
      <c r="B547" s="462" t="s">
        <v>542</v>
      </c>
      <c r="C547" s="464">
        <v>0</v>
      </c>
      <c r="D547" s="176"/>
      <c r="E547" s="177"/>
      <c r="F547" s="463" t="str">
        <f t="shared" si="32"/>
        <v/>
      </c>
      <c r="G547" s="463" t="str">
        <f t="shared" si="33"/>
        <v/>
      </c>
      <c r="H547" s="460" t="str">
        <f t="shared" si="34"/>
        <v>否</v>
      </c>
      <c r="I547" s="452" t="str">
        <f t="shared" si="35"/>
        <v>项</v>
      </c>
    </row>
    <row r="548" ht="34.9" customHeight="1" spans="1:9">
      <c r="A548" s="461">
        <v>2080111</v>
      </c>
      <c r="B548" s="462" t="s">
        <v>543</v>
      </c>
      <c r="C548" s="464">
        <v>0</v>
      </c>
      <c r="D548" s="176"/>
      <c r="E548" s="177"/>
      <c r="F548" s="463" t="str">
        <f t="shared" si="32"/>
        <v/>
      </c>
      <c r="G548" s="463" t="str">
        <f t="shared" si="33"/>
        <v/>
      </c>
      <c r="H548" s="460" t="str">
        <f t="shared" si="34"/>
        <v>否</v>
      </c>
      <c r="I548" s="452" t="str">
        <f t="shared" si="35"/>
        <v>项</v>
      </c>
    </row>
    <row r="549" ht="34.9" customHeight="1" spans="1:9">
      <c r="A549" s="461">
        <v>2080112</v>
      </c>
      <c r="B549" s="462" t="s">
        <v>544</v>
      </c>
      <c r="C549" s="464">
        <v>0</v>
      </c>
      <c r="D549" s="176"/>
      <c r="E549" s="177"/>
      <c r="F549" s="463" t="str">
        <f t="shared" si="32"/>
        <v/>
      </c>
      <c r="G549" s="463" t="str">
        <f t="shared" si="33"/>
        <v/>
      </c>
      <c r="H549" s="460" t="str">
        <f t="shared" si="34"/>
        <v>否</v>
      </c>
      <c r="I549" s="452" t="str">
        <f t="shared" si="35"/>
        <v>项</v>
      </c>
    </row>
    <row r="550" ht="34.9" customHeight="1" spans="1:9">
      <c r="A550" s="461">
        <v>2080199</v>
      </c>
      <c r="B550" s="462" t="s">
        <v>545</v>
      </c>
      <c r="C550" s="464">
        <v>0</v>
      </c>
      <c r="D550" s="176"/>
      <c r="E550" s="177"/>
      <c r="F550" s="463" t="str">
        <f t="shared" si="32"/>
        <v/>
      </c>
      <c r="G550" s="463" t="str">
        <f t="shared" si="33"/>
        <v/>
      </c>
      <c r="H550" s="460" t="str">
        <f t="shared" si="34"/>
        <v>否</v>
      </c>
      <c r="I550" s="452" t="str">
        <f t="shared" si="35"/>
        <v>项</v>
      </c>
    </row>
    <row r="551" ht="34.9" customHeight="1" spans="1:9">
      <c r="A551" s="461">
        <v>20802</v>
      </c>
      <c r="B551" s="462" t="s">
        <v>546</v>
      </c>
      <c r="C551" s="176">
        <f>SUM(C552:C558)</f>
        <v>984</v>
      </c>
      <c r="D551" s="176">
        <f>SUM(D552:D558)</f>
        <v>1030</v>
      </c>
      <c r="E551" s="177">
        <f>SUM(E552:E558)</f>
        <v>841</v>
      </c>
      <c r="F551" s="463">
        <f t="shared" si="32"/>
        <v>-0.145325203252033</v>
      </c>
      <c r="G551" s="463">
        <f t="shared" si="33"/>
        <v>0.816504854368932</v>
      </c>
      <c r="H551" s="460" t="str">
        <f t="shared" si="34"/>
        <v>是</v>
      </c>
      <c r="I551" s="452" t="str">
        <f t="shared" si="35"/>
        <v>款</v>
      </c>
    </row>
    <row r="552" ht="34.9" customHeight="1" spans="1:9">
      <c r="A552" s="461">
        <v>2080201</v>
      </c>
      <c r="B552" s="462" t="s">
        <v>179</v>
      </c>
      <c r="C552" s="464">
        <v>486</v>
      </c>
      <c r="D552" s="165">
        <v>532</v>
      </c>
      <c r="E552" s="253">
        <v>440</v>
      </c>
      <c r="F552" s="463">
        <f t="shared" si="32"/>
        <v>-0.0946502057613169</v>
      </c>
      <c r="G552" s="463">
        <f t="shared" si="33"/>
        <v>0.827067669172932</v>
      </c>
      <c r="H552" s="460" t="str">
        <f t="shared" si="34"/>
        <v>是</v>
      </c>
      <c r="I552" s="452" t="str">
        <f t="shared" si="35"/>
        <v>项</v>
      </c>
    </row>
    <row r="553" ht="34.9" customHeight="1" spans="1:9">
      <c r="A553" s="461">
        <v>2080202</v>
      </c>
      <c r="B553" s="462" t="s">
        <v>180</v>
      </c>
      <c r="C553" s="464">
        <v>246</v>
      </c>
      <c r="D553" s="165">
        <v>246</v>
      </c>
      <c r="E553" s="253">
        <v>115</v>
      </c>
      <c r="F553" s="463">
        <f t="shared" si="32"/>
        <v>-0.532520325203252</v>
      </c>
      <c r="G553" s="463">
        <f t="shared" si="33"/>
        <v>0.467479674796748</v>
      </c>
      <c r="H553" s="460" t="str">
        <f t="shared" si="34"/>
        <v>是</v>
      </c>
      <c r="I553" s="452" t="str">
        <f t="shared" si="35"/>
        <v>项</v>
      </c>
    </row>
    <row r="554" ht="34.9" customHeight="1" spans="1:9">
      <c r="A554" s="461">
        <v>2080203</v>
      </c>
      <c r="B554" s="462" t="s">
        <v>181</v>
      </c>
      <c r="C554" s="464">
        <v>0</v>
      </c>
      <c r="D554" s="165">
        <v>0</v>
      </c>
      <c r="E554" s="253">
        <v>0</v>
      </c>
      <c r="F554" s="463" t="str">
        <f t="shared" si="32"/>
        <v/>
      </c>
      <c r="G554" s="463" t="str">
        <f t="shared" si="33"/>
        <v/>
      </c>
      <c r="H554" s="460" t="str">
        <f t="shared" si="34"/>
        <v>否</v>
      </c>
      <c r="I554" s="452" t="str">
        <f t="shared" si="35"/>
        <v>项</v>
      </c>
    </row>
    <row r="555" ht="34.9" customHeight="1" spans="1:9">
      <c r="A555" s="461">
        <v>2080206</v>
      </c>
      <c r="B555" s="462" t="s">
        <v>547</v>
      </c>
      <c r="C555" s="464">
        <v>0</v>
      </c>
      <c r="D555" s="165">
        <v>0</v>
      </c>
      <c r="E555" s="253">
        <v>0</v>
      </c>
      <c r="F555" s="463" t="str">
        <f t="shared" si="32"/>
        <v/>
      </c>
      <c r="G555" s="463" t="str">
        <f t="shared" si="33"/>
        <v/>
      </c>
      <c r="H555" s="460" t="str">
        <f t="shared" si="34"/>
        <v>否</v>
      </c>
      <c r="I555" s="452" t="str">
        <f t="shared" si="35"/>
        <v>项</v>
      </c>
    </row>
    <row r="556" ht="34.9" customHeight="1" spans="1:9">
      <c r="A556" s="461">
        <v>2080207</v>
      </c>
      <c r="B556" s="462" t="s">
        <v>548</v>
      </c>
      <c r="C556" s="464">
        <v>2</v>
      </c>
      <c r="D556" s="165">
        <v>2</v>
      </c>
      <c r="E556" s="253">
        <v>0</v>
      </c>
      <c r="F556" s="463">
        <f t="shared" si="32"/>
        <v>-1</v>
      </c>
      <c r="G556" s="463">
        <f t="shared" si="33"/>
        <v>0</v>
      </c>
      <c r="H556" s="460" t="str">
        <f t="shared" si="34"/>
        <v>是</v>
      </c>
      <c r="I556" s="452" t="str">
        <f t="shared" si="35"/>
        <v>项</v>
      </c>
    </row>
    <row r="557" ht="34.9" customHeight="1" spans="1:9">
      <c r="A557" s="461">
        <v>2080208</v>
      </c>
      <c r="B557" s="462" t="s">
        <v>549</v>
      </c>
      <c r="C557" s="464">
        <v>5</v>
      </c>
      <c r="D557" s="165">
        <v>5</v>
      </c>
      <c r="E557" s="253">
        <v>15</v>
      </c>
      <c r="F557" s="463">
        <f t="shared" si="32"/>
        <v>2</v>
      </c>
      <c r="G557" s="463">
        <f t="shared" si="33"/>
        <v>3</v>
      </c>
      <c r="H557" s="460" t="str">
        <f t="shared" si="34"/>
        <v>是</v>
      </c>
      <c r="I557" s="452" t="str">
        <f t="shared" si="35"/>
        <v>项</v>
      </c>
    </row>
    <row r="558" ht="34.9" customHeight="1" spans="1:9">
      <c r="A558" s="461">
        <v>2080299</v>
      </c>
      <c r="B558" s="462" t="s">
        <v>550</v>
      </c>
      <c r="C558" s="464">
        <v>245</v>
      </c>
      <c r="D558" s="165">
        <v>245</v>
      </c>
      <c r="E558" s="253">
        <v>271</v>
      </c>
      <c r="F558" s="463">
        <f t="shared" si="32"/>
        <v>0.106122448979592</v>
      </c>
      <c r="G558" s="463">
        <f t="shared" si="33"/>
        <v>1.10612244897959</v>
      </c>
      <c r="H558" s="460" t="str">
        <f t="shared" si="34"/>
        <v>是</v>
      </c>
      <c r="I558" s="452" t="str">
        <f t="shared" si="35"/>
        <v>项</v>
      </c>
    </row>
    <row r="559" ht="34.9" customHeight="1" spans="1:9">
      <c r="A559" s="461">
        <v>20804</v>
      </c>
      <c r="B559" s="462" t="s">
        <v>551</v>
      </c>
      <c r="C559" s="176">
        <f>SUM(C560:C560)</f>
        <v>0</v>
      </c>
      <c r="D559" s="176">
        <f>SUM(D560:D560)</f>
        <v>0</v>
      </c>
      <c r="E559" s="177">
        <f>SUM(E560:E560)</f>
        <v>0</v>
      </c>
      <c r="F559" s="463" t="str">
        <f t="shared" si="32"/>
        <v/>
      </c>
      <c r="G559" s="463" t="str">
        <f t="shared" si="33"/>
        <v/>
      </c>
      <c r="H559" s="460" t="str">
        <f t="shared" si="34"/>
        <v>否</v>
      </c>
      <c r="I559" s="452" t="str">
        <f t="shared" si="35"/>
        <v>款</v>
      </c>
    </row>
    <row r="560" ht="34.9" customHeight="1" spans="1:9">
      <c r="A560" s="461">
        <v>2080402</v>
      </c>
      <c r="B560" s="462" t="s">
        <v>552</v>
      </c>
      <c r="C560" s="176"/>
      <c r="D560" s="176"/>
      <c r="E560" s="177"/>
      <c r="F560" s="463" t="str">
        <f t="shared" si="32"/>
        <v/>
      </c>
      <c r="G560" s="463" t="str">
        <f t="shared" si="33"/>
        <v/>
      </c>
      <c r="H560" s="460" t="str">
        <f t="shared" si="34"/>
        <v>否</v>
      </c>
      <c r="I560" s="452" t="str">
        <f t="shared" si="35"/>
        <v>项</v>
      </c>
    </row>
    <row r="561" ht="34.9" customHeight="1" spans="1:9">
      <c r="A561" s="461">
        <v>20805</v>
      </c>
      <c r="B561" s="462" t="s">
        <v>553</v>
      </c>
      <c r="C561" s="176">
        <f>SUM(C562:C569)</f>
        <v>8720</v>
      </c>
      <c r="D561" s="176">
        <f>SUM(D562:D569)</f>
        <v>8717</v>
      </c>
      <c r="E561" s="177">
        <f>SUM(E562:E569)</f>
        <v>9522</v>
      </c>
      <c r="F561" s="463">
        <f t="shared" si="32"/>
        <v>0.0919724770642203</v>
      </c>
      <c r="G561" s="463">
        <f t="shared" si="33"/>
        <v>1.09234828496042</v>
      </c>
      <c r="H561" s="460" t="str">
        <f t="shared" si="34"/>
        <v>是</v>
      </c>
      <c r="I561" s="452" t="str">
        <f t="shared" si="35"/>
        <v>款</v>
      </c>
    </row>
    <row r="562" ht="34.9" customHeight="1" spans="1:9">
      <c r="A562" s="461">
        <v>2080501</v>
      </c>
      <c r="B562" s="462" t="s">
        <v>554</v>
      </c>
      <c r="C562" s="464">
        <v>1795</v>
      </c>
      <c r="D562" s="165">
        <v>1795</v>
      </c>
      <c r="E562" s="253">
        <v>1866</v>
      </c>
      <c r="F562" s="463">
        <f t="shared" si="32"/>
        <v>0.0395543175487465</v>
      </c>
      <c r="G562" s="463">
        <f t="shared" si="33"/>
        <v>1.03955431754875</v>
      </c>
      <c r="H562" s="460" t="str">
        <f t="shared" si="34"/>
        <v>是</v>
      </c>
      <c r="I562" s="452" t="str">
        <f t="shared" si="35"/>
        <v>项</v>
      </c>
    </row>
    <row r="563" ht="34.9" customHeight="1" spans="1:9">
      <c r="A563" s="461">
        <v>2080502</v>
      </c>
      <c r="B563" s="462" t="s">
        <v>555</v>
      </c>
      <c r="C563" s="464">
        <v>1744</v>
      </c>
      <c r="D563" s="165">
        <v>1744</v>
      </c>
      <c r="E563" s="253">
        <v>1699</v>
      </c>
      <c r="F563" s="463">
        <f t="shared" si="32"/>
        <v>-0.025802752293578</v>
      </c>
      <c r="G563" s="463">
        <f t="shared" si="33"/>
        <v>0.974197247706422</v>
      </c>
      <c r="H563" s="460" t="str">
        <f t="shared" si="34"/>
        <v>是</v>
      </c>
      <c r="I563" s="452" t="str">
        <f t="shared" si="35"/>
        <v>项</v>
      </c>
    </row>
    <row r="564" ht="34.9" customHeight="1" spans="1:9">
      <c r="A564" s="461">
        <v>2080503</v>
      </c>
      <c r="B564" s="462" t="s">
        <v>556</v>
      </c>
      <c r="C564" s="464">
        <v>0</v>
      </c>
      <c r="D564" s="165">
        <v>0</v>
      </c>
      <c r="E564" s="253">
        <v>0</v>
      </c>
      <c r="F564" s="463" t="str">
        <f t="shared" si="32"/>
        <v/>
      </c>
      <c r="G564" s="463" t="str">
        <f t="shared" si="33"/>
        <v/>
      </c>
      <c r="H564" s="460" t="str">
        <f t="shared" si="34"/>
        <v>否</v>
      </c>
      <c r="I564" s="452" t="str">
        <f t="shared" si="35"/>
        <v>项</v>
      </c>
    </row>
    <row r="565" ht="34.9" customHeight="1" spans="1:9">
      <c r="A565" s="467">
        <v>2080504</v>
      </c>
      <c r="B565" s="468" t="s">
        <v>557</v>
      </c>
      <c r="C565" s="464"/>
      <c r="D565" s="165">
        <v>4487</v>
      </c>
      <c r="E565" s="253">
        <v>4220</v>
      </c>
      <c r="F565" s="463" t="str">
        <f t="shared" si="32"/>
        <v/>
      </c>
      <c r="G565" s="463">
        <f t="shared" si="33"/>
        <v>0.940494762647649</v>
      </c>
      <c r="H565" s="460" t="str">
        <f t="shared" si="34"/>
        <v>是</v>
      </c>
      <c r="I565" s="452" t="str">
        <f t="shared" si="35"/>
        <v>项</v>
      </c>
    </row>
    <row r="566" ht="34.9" customHeight="1" spans="1:9">
      <c r="A566" s="461">
        <v>2080505</v>
      </c>
      <c r="B566" s="462" t="s">
        <v>558</v>
      </c>
      <c r="C566" s="464">
        <v>4487</v>
      </c>
      <c r="D566" s="165">
        <v>168</v>
      </c>
      <c r="E566" s="253">
        <v>1095</v>
      </c>
      <c r="F566" s="463">
        <f t="shared" si="32"/>
        <v>-0.75596166703811</v>
      </c>
      <c r="G566" s="463">
        <f t="shared" si="33"/>
        <v>6.51785714285714</v>
      </c>
      <c r="H566" s="460" t="str">
        <f t="shared" si="34"/>
        <v>是</v>
      </c>
      <c r="I566" s="452" t="str">
        <f t="shared" si="35"/>
        <v>项</v>
      </c>
    </row>
    <row r="567" ht="34.9" customHeight="1" spans="1:9">
      <c r="A567" s="461">
        <v>2080506</v>
      </c>
      <c r="B567" s="462" t="s">
        <v>559</v>
      </c>
      <c r="C567" s="464">
        <v>171</v>
      </c>
      <c r="D567" s="165">
        <v>521</v>
      </c>
      <c r="E567" s="253">
        <v>642</v>
      </c>
      <c r="F567" s="463">
        <f t="shared" si="32"/>
        <v>2.75438596491228</v>
      </c>
      <c r="G567" s="463">
        <f t="shared" si="33"/>
        <v>1.23224568138196</v>
      </c>
      <c r="H567" s="460" t="str">
        <f t="shared" si="34"/>
        <v>是</v>
      </c>
      <c r="I567" s="452" t="str">
        <f t="shared" si="35"/>
        <v>项</v>
      </c>
    </row>
    <row r="568" ht="34.9" customHeight="1" spans="1:9">
      <c r="A568" s="461">
        <v>2080507</v>
      </c>
      <c r="B568" s="462" t="s">
        <v>560</v>
      </c>
      <c r="C568" s="464">
        <v>521</v>
      </c>
      <c r="D568" s="165">
        <v>2</v>
      </c>
      <c r="E568" s="253">
        <v>0</v>
      </c>
      <c r="F568" s="463">
        <f t="shared" si="32"/>
        <v>-1</v>
      </c>
      <c r="G568" s="463">
        <f t="shared" si="33"/>
        <v>0</v>
      </c>
      <c r="H568" s="460" t="str">
        <f t="shared" si="34"/>
        <v>是</v>
      </c>
      <c r="I568" s="452" t="str">
        <f t="shared" si="35"/>
        <v>项</v>
      </c>
    </row>
    <row r="569" ht="34.9" customHeight="1" spans="1:9">
      <c r="A569" s="461">
        <v>2080599</v>
      </c>
      <c r="B569" s="462" t="s">
        <v>561</v>
      </c>
      <c r="C569" s="464">
        <v>2</v>
      </c>
      <c r="D569" s="165">
        <v>0</v>
      </c>
      <c r="E569" s="253">
        <v>0</v>
      </c>
      <c r="F569" s="463">
        <f t="shared" si="32"/>
        <v>-1</v>
      </c>
      <c r="G569" s="463" t="str">
        <f t="shared" si="33"/>
        <v/>
      </c>
      <c r="H569" s="460" t="str">
        <f t="shared" si="34"/>
        <v>是</v>
      </c>
      <c r="I569" s="452" t="str">
        <f t="shared" si="35"/>
        <v>项</v>
      </c>
    </row>
    <row r="570" ht="34.9" customHeight="1" spans="1:9">
      <c r="A570" s="461">
        <v>20806</v>
      </c>
      <c r="B570" s="462" t="s">
        <v>562</v>
      </c>
      <c r="C570" s="176">
        <f>SUM(C571:C573)</f>
        <v>96</v>
      </c>
      <c r="D570" s="176">
        <f>SUM(D571:D573)</f>
        <v>96</v>
      </c>
      <c r="E570" s="177">
        <f>SUM(E571:E573)</f>
        <v>96</v>
      </c>
      <c r="F570" s="463">
        <f t="shared" si="32"/>
        <v>0</v>
      </c>
      <c r="G570" s="463">
        <f t="shared" si="33"/>
        <v>1</v>
      </c>
      <c r="H570" s="460" t="str">
        <f t="shared" si="34"/>
        <v>是</v>
      </c>
      <c r="I570" s="452" t="str">
        <f t="shared" si="35"/>
        <v>款</v>
      </c>
    </row>
    <row r="571" ht="34.9" customHeight="1" spans="1:9">
      <c r="A571" s="461">
        <v>2080601</v>
      </c>
      <c r="B571" s="462" t="s">
        <v>563</v>
      </c>
      <c r="C571" s="464">
        <v>96</v>
      </c>
      <c r="D571" s="165">
        <v>96</v>
      </c>
      <c r="E571" s="253">
        <v>96</v>
      </c>
      <c r="F571" s="463">
        <f t="shared" si="32"/>
        <v>0</v>
      </c>
      <c r="G571" s="463">
        <f t="shared" si="33"/>
        <v>1</v>
      </c>
      <c r="H571" s="460" t="str">
        <f t="shared" si="34"/>
        <v>是</v>
      </c>
      <c r="I571" s="452" t="str">
        <f t="shared" si="35"/>
        <v>项</v>
      </c>
    </row>
    <row r="572" ht="34.9" customHeight="1" spans="1:9">
      <c r="A572" s="461">
        <v>2080602</v>
      </c>
      <c r="B572" s="462" t="s">
        <v>564</v>
      </c>
      <c r="C572" s="176"/>
      <c r="D572" s="165">
        <v>0</v>
      </c>
      <c r="E572" s="253">
        <v>0</v>
      </c>
      <c r="F572" s="463" t="str">
        <f t="shared" si="32"/>
        <v/>
      </c>
      <c r="G572" s="463" t="str">
        <f t="shared" si="33"/>
        <v/>
      </c>
      <c r="H572" s="460" t="str">
        <f t="shared" si="34"/>
        <v>否</v>
      </c>
      <c r="I572" s="452" t="str">
        <f t="shared" si="35"/>
        <v>项</v>
      </c>
    </row>
    <row r="573" ht="34.9" customHeight="1" spans="1:9">
      <c r="A573" s="461">
        <v>2080699</v>
      </c>
      <c r="B573" s="462" t="s">
        <v>565</v>
      </c>
      <c r="C573" s="176"/>
      <c r="D573" s="165">
        <v>0</v>
      </c>
      <c r="E573" s="253">
        <v>0</v>
      </c>
      <c r="F573" s="463" t="str">
        <f t="shared" si="32"/>
        <v/>
      </c>
      <c r="G573" s="463" t="str">
        <f t="shared" si="33"/>
        <v/>
      </c>
      <c r="H573" s="460" t="str">
        <f t="shared" si="34"/>
        <v>否</v>
      </c>
      <c r="I573" s="452" t="str">
        <f t="shared" si="35"/>
        <v>项</v>
      </c>
    </row>
    <row r="574" ht="34.9" customHeight="1" spans="1:9">
      <c r="A574" s="461">
        <v>20807</v>
      </c>
      <c r="B574" s="462" t="s">
        <v>566</v>
      </c>
      <c r="C574" s="176">
        <f>SUM(C575:C583)</f>
        <v>1199</v>
      </c>
      <c r="D574" s="176">
        <f>SUM(D575:D583)</f>
        <v>1199</v>
      </c>
      <c r="E574" s="177">
        <f>SUM(E575:E583)</f>
        <v>1592</v>
      </c>
      <c r="F574" s="463">
        <f t="shared" si="32"/>
        <v>0.327773144286906</v>
      </c>
      <c r="G574" s="463">
        <f t="shared" si="33"/>
        <v>1.32777314428691</v>
      </c>
      <c r="H574" s="460" t="str">
        <f t="shared" si="34"/>
        <v>是</v>
      </c>
      <c r="I574" s="452" t="str">
        <f t="shared" si="35"/>
        <v>款</v>
      </c>
    </row>
    <row r="575" ht="34.9" customHeight="1" spans="1:9">
      <c r="A575" s="461">
        <v>2080701</v>
      </c>
      <c r="B575" s="462" t="s">
        <v>567</v>
      </c>
      <c r="C575" s="464">
        <v>0</v>
      </c>
      <c r="D575" s="165">
        <v>0</v>
      </c>
      <c r="E575" s="253">
        <v>0</v>
      </c>
      <c r="F575" s="463" t="str">
        <f t="shared" si="32"/>
        <v/>
      </c>
      <c r="G575" s="463" t="str">
        <f t="shared" si="33"/>
        <v/>
      </c>
      <c r="H575" s="460" t="str">
        <f t="shared" si="34"/>
        <v>否</v>
      </c>
      <c r="I575" s="452" t="str">
        <f t="shared" si="35"/>
        <v>项</v>
      </c>
    </row>
    <row r="576" ht="34.9" customHeight="1" spans="1:9">
      <c r="A576" s="461">
        <v>2080702</v>
      </c>
      <c r="B576" s="462" t="s">
        <v>568</v>
      </c>
      <c r="C576" s="464">
        <v>183</v>
      </c>
      <c r="D576" s="165">
        <v>183</v>
      </c>
      <c r="E576" s="253">
        <v>0</v>
      </c>
      <c r="F576" s="463">
        <f t="shared" si="32"/>
        <v>-1</v>
      </c>
      <c r="G576" s="463">
        <f t="shared" si="33"/>
        <v>0</v>
      </c>
      <c r="H576" s="460" t="str">
        <f t="shared" si="34"/>
        <v>是</v>
      </c>
      <c r="I576" s="452" t="str">
        <f t="shared" si="35"/>
        <v>项</v>
      </c>
    </row>
    <row r="577" ht="34.9" customHeight="1" spans="1:9">
      <c r="A577" s="461">
        <v>2080704</v>
      </c>
      <c r="B577" s="462" t="s">
        <v>569</v>
      </c>
      <c r="C577" s="464">
        <v>521</v>
      </c>
      <c r="D577" s="165">
        <v>521</v>
      </c>
      <c r="E577" s="253">
        <v>293</v>
      </c>
      <c r="F577" s="463">
        <f t="shared" si="32"/>
        <v>-0.437619961612284</v>
      </c>
      <c r="G577" s="463">
        <f t="shared" si="33"/>
        <v>0.562380038387716</v>
      </c>
      <c r="H577" s="460" t="str">
        <f t="shared" si="34"/>
        <v>是</v>
      </c>
      <c r="I577" s="452" t="str">
        <f t="shared" si="35"/>
        <v>项</v>
      </c>
    </row>
    <row r="578" ht="34.9" customHeight="1" spans="1:9">
      <c r="A578" s="461">
        <v>2080705</v>
      </c>
      <c r="B578" s="462" t="s">
        <v>570</v>
      </c>
      <c r="C578" s="464">
        <v>448</v>
      </c>
      <c r="D578" s="165">
        <v>448</v>
      </c>
      <c r="E578" s="253">
        <v>410</v>
      </c>
      <c r="F578" s="463">
        <f t="shared" si="32"/>
        <v>-0.0848214285714286</v>
      </c>
      <c r="G578" s="463">
        <f t="shared" si="33"/>
        <v>0.915178571428571</v>
      </c>
      <c r="H578" s="460" t="str">
        <f t="shared" si="34"/>
        <v>是</v>
      </c>
      <c r="I578" s="452" t="str">
        <f t="shared" si="35"/>
        <v>项</v>
      </c>
    </row>
    <row r="579" ht="34.9" customHeight="1" spans="1:9">
      <c r="A579" s="461">
        <v>2080709</v>
      </c>
      <c r="B579" s="462" t="s">
        <v>571</v>
      </c>
      <c r="C579" s="464">
        <v>0</v>
      </c>
      <c r="D579" s="165">
        <v>0</v>
      </c>
      <c r="E579" s="253">
        <v>0</v>
      </c>
      <c r="F579" s="463" t="str">
        <f t="shared" si="32"/>
        <v/>
      </c>
      <c r="G579" s="463" t="str">
        <f t="shared" si="33"/>
        <v/>
      </c>
      <c r="H579" s="460" t="str">
        <f t="shared" si="34"/>
        <v>否</v>
      </c>
      <c r="I579" s="452" t="str">
        <f t="shared" si="35"/>
        <v>项</v>
      </c>
    </row>
    <row r="580" ht="34.9" customHeight="1" spans="1:9">
      <c r="A580" s="461">
        <v>2080711</v>
      </c>
      <c r="B580" s="462" t="s">
        <v>572</v>
      </c>
      <c r="C580" s="464">
        <v>14</v>
      </c>
      <c r="D580" s="165">
        <v>14</v>
      </c>
      <c r="E580" s="253">
        <v>20</v>
      </c>
      <c r="F580" s="463">
        <f t="shared" si="32"/>
        <v>0.428571428571429</v>
      </c>
      <c r="G580" s="463">
        <f t="shared" si="33"/>
        <v>1.42857142857143</v>
      </c>
      <c r="H580" s="460" t="str">
        <f t="shared" si="34"/>
        <v>是</v>
      </c>
      <c r="I580" s="452" t="str">
        <f t="shared" si="35"/>
        <v>项</v>
      </c>
    </row>
    <row r="581" ht="34.9" customHeight="1" spans="1:9">
      <c r="A581" s="461">
        <v>2080712</v>
      </c>
      <c r="B581" s="462" t="s">
        <v>573</v>
      </c>
      <c r="C581" s="464">
        <v>0</v>
      </c>
      <c r="D581" s="165">
        <v>0</v>
      </c>
      <c r="E581" s="253">
        <v>0</v>
      </c>
      <c r="F581" s="463" t="str">
        <f t="shared" ref="F581:F644" si="36">IF(C581&lt;&gt;0,E581/C581-1,"")</f>
        <v/>
      </c>
      <c r="G581" s="463" t="str">
        <f t="shared" ref="G581:G644" si="37">IF(D581&lt;&gt;0,E581/D581,"")</f>
        <v/>
      </c>
      <c r="H581" s="460" t="str">
        <f t="shared" ref="H581:H644" si="38">IF(LEN(A581)=3,"是",IF(B581&lt;&gt;"",IF(SUM(C581:E581)&lt;&gt;0,"是","否"),"是"))</f>
        <v>否</v>
      </c>
      <c r="I581" s="452" t="str">
        <f t="shared" ref="I581:I644" si="39">IF(LEN(A581)=3,"类",IF(LEN(A581)=5,"款","项"))</f>
        <v>项</v>
      </c>
    </row>
    <row r="582" ht="34.9" customHeight="1" spans="1:9">
      <c r="A582" s="461">
        <v>2080713</v>
      </c>
      <c r="B582" s="462" t="s">
        <v>574</v>
      </c>
      <c r="C582" s="464">
        <v>0</v>
      </c>
      <c r="D582" s="165">
        <v>0</v>
      </c>
      <c r="E582" s="253">
        <v>190</v>
      </c>
      <c r="F582" s="463" t="str">
        <f t="shared" si="36"/>
        <v/>
      </c>
      <c r="G582" s="463" t="str">
        <f t="shared" si="37"/>
        <v/>
      </c>
      <c r="H582" s="460" t="str">
        <f t="shared" si="38"/>
        <v>是</v>
      </c>
      <c r="I582" s="452" t="str">
        <f t="shared" si="39"/>
        <v>项</v>
      </c>
    </row>
    <row r="583" ht="34.9" customHeight="1" spans="1:9">
      <c r="A583" s="461">
        <v>2080799</v>
      </c>
      <c r="B583" s="462" t="s">
        <v>575</v>
      </c>
      <c r="C583" s="464">
        <v>33</v>
      </c>
      <c r="D583" s="165">
        <v>33</v>
      </c>
      <c r="E583" s="253">
        <v>679</v>
      </c>
      <c r="F583" s="463">
        <f t="shared" si="36"/>
        <v>19.5757575757576</v>
      </c>
      <c r="G583" s="463">
        <f t="shared" si="37"/>
        <v>20.5757575757576</v>
      </c>
      <c r="H583" s="460" t="str">
        <f t="shared" si="38"/>
        <v>是</v>
      </c>
      <c r="I583" s="452" t="str">
        <f t="shared" si="39"/>
        <v>项</v>
      </c>
    </row>
    <row r="584" ht="34.9" customHeight="1" spans="1:9">
      <c r="A584" s="461">
        <v>20808</v>
      </c>
      <c r="B584" s="462" t="s">
        <v>576</v>
      </c>
      <c r="C584" s="176">
        <f>SUM(C585:C591)</f>
        <v>761</v>
      </c>
      <c r="D584" s="176">
        <f>SUM(D585:D591)</f>
        <v>759</v>
      </c>
      <c r="E584" s="177">
        <f>SUM(E585:E591)</f>
        <v>848</v>
      </c>
      <c r="F584" s="463">
        <f t="shared" si="36"/>
        <v>0.114323258869908</v>
      </c>
      <c r="G584" s="463">
        <f t="shared" si="37"/>
        <v>1.11725955204216</v>
      </c>
      <c r="H584" s="460" t="str">
        <f t="shared" si="38"/>
        <v>是</v>
      </c>
      <c r="I584" s="452" t="str">
        <f t="shared" si="39"/>
        <v>款</v>
      </c>
    </row>
    <row r="585" ht="34.9" customHeight="1" spans="1:9">
      <c r="A585" s="461">
        <v>2080801</v>
      </c>
      <c r="B585" s="462" t="s">
        <v>577</v>
      </c>
      <c r="C585" s="464">
        <v>12</v>
      </c>
      <c r="D585" s="165">
        <v>12</v>
      </c>
      <c r="E585" s="253">
        <v>22</v>
      </c>
      <c r="F585" s="463">
        <f t="shared" si="36"/>
        <v>0.833333333333333</v>
      </c>
      <c r="G585" s="463">
        <f t="shared" si="37"/>
        <v>1.83333333333333</v>
      </c>
      <c r="H585" s="460" t="str">
        <f t="shared" si="38"/>
        <v>是</v>
      </c>
      <c r="I585" s="452" t="str">
        <f t="shared" si="39"/>
        <v>项</v>
      </c>
    </row>
    <row r="586" ht="34.9" customHeight="1" spans="1:9">
      <c r="A586" s="461">
        <v>2080802</v>
      </c>
      <c r="B586" s="462" t="s">
        <v>578</v>
      </c>
      <c r="C586" s="464">
        <v>172</v>
      </c>
      <c r="D586" s="165">
        <v>172</v>
      </c>
      <c r="E586" s="253">
        <v>183</v>
      </c>
      <c r="F586" s="463">
        <f t="shared" si="36"/>
        <v>0.0639534883720929</v>
      </c>
      <c r="G586" s="463">
        <f t="shared" si="37"/>
        <v>1.06395348837209</v>
      </c>
      <c r="H586" s="460" t="str">
        <f t="shared" si="38"/>
        <v>是</v>
      </c>
      <c r="I586" s="452" t="str">
        <f t="shared" si="39"/>
        <v>项</v>
      </c>
    </row>
    <row r="587" ht="34.9" customHeight="1" spans="1:9">
      <c r="A587" s="461">
        <v>2080803</v>
      </c>
      <c r="B587" s="462" t="s">
        <v>579</v>
      </c>
      <c r="C587" s="464">
        <v>45</v>
      </c>
      <c r="D587" s="165">
        <v>44</v>
      </c>
      <c r="E587" s="253">
        <v>195</v>
      </c>
      <c r="F587" s="463">
        <f t="shared" si="36"/>
        <v>3.33333333333333</v>
      </c>
      <c r="G587" s="463">
        <f t="shared" si="37"/>
        <v>4.43181818181818</v>
      </c>
      <c r="H587" s="460" t="str">
        <f t="shared" si="38"/>
        <v>是</v>
      </c>
      <c r="I587" s="452" t="str">
        <f t="shared" si="39"/>
        <v>项</v>
      </c>
    </row>
    <row r="588" ht="34.9" customHeight="1" spans="1:9">
      <c r="A588" s="461">
        <v>2080804</v>
      </c>
      <c r="B588" s="462" t="s">
        <v>580</v>
      </c>
      <c r="C588" s="464">
        <v>50</v>
      </c>
      <c r="D588" s="165">
        <v>50</v>
      </c>
      <c r="E588" s="253">
        <v>5</v>
      </c>
      <c r="F588" s="463">
        <f t="shared" si="36"/>
        <v>-0.9</v>
      </c>
      <c r="G588" s="463">
        <f t="shared" si="37"/>
        <v>0.1</v>
      </c>
      <c r="H588" s="460" t="str">
        <f t="shared" si="38"/>
        <v>是</v>
      </c>
      <c r="I588" s="452" t="str">
        <f t="shared" si="39"/>
        <v>项</v>
      </c>
    </row>
    <row r="589" ht="34.9" customHeight="1" spans="1:9">
      <c r="A589" s="461">
        <v>2080805</v>
      </c>
      <c r="B589" s="462" t="s">
        <v>581</v>
      </c>
      <c r="C589" s="464">
        <v>62</v>
      </c>
      <c r="D589" s="165">
        <v>61</v>
      </c>
      <c r="E589" s="253">
        <v>65</v>
      </c>
      <c r="F589" s="463">
        <f t="shared" si="36"/>
        <v>0.0483870967741935</v>
      </c>
      <c r="G589" s="463">
        <f t="shared" si="37"/>
        <v>1.0655737704918</v>
      </c>
      <c r="H589" s="460" t="str">
        <f t="shared" si="38"/>
        <v>是</v>
      </c>
      <c r="I589" s="452" t="str">
        <f t="shared" si="39"/>
        <v>项</v>
      </c>
    </row>
    <row r="590" ht="34.9" customHeight="1" spans="1:9">
      <c r="A590" s="469">
        <v>2080806</v>
      </c>
      <c r="B590" s="462" t="s">
        <v>582</v>
      </c>
      <c r="C590" s="464">
        <v>0</v>
      </c>
      <c r="D590" s="165">
        <v>0</v>
      </c>
      <c r="E590" s="253">
        <v>0</v>
      </c>
      <c r="F590" s="463" t="str">
        <f t="shared" si="36"/>
        <v/>
      </c>
      <c r="G590" s="463" t="str">
        <f t="shared" si="37"/>
        <v/>
      </c>
      <c r="H590" s="460" t="str">
        <f t="shared" si="38"/>
        <v>否</v>
      </c>
      <c r="I590" s="452" t="str">
        <f t="shared" si="39"/>
        <v>项</v>
      </c>
    </row>
    <row r="591" ht="34.9" customHeight="1" spans="1:9">
      <c r="A591" s="470">
        <v>2080899</v>
      </c>
      <c r="B591" s="462" t="s">
        <v>583</v>
      </c>
      <c r="C591" s="464">
        <v>420</v>
      </c>
      <c r="D591" s="165">
        <v>420</v>
      </c>
      <c r="E591" s="253">
        <v>378</v>
      </c>
      <c r="F591" s="463">
        <f t="shared" si="36"/>
        <v>-0.1</v>
      </c>
      <c r="G591" s="463">
        <f t="shared" si="37"/>
        <v>0.9</v>
      </c>
      <c r="H591" s="460" t="str">
        <f t="shared" si="38"/>
        <v>是</v>
      </c>
      <c r="I591" s="452" t="str">
        <f t="shared" si="39"/>
        <v>项</v>
      </c>
    </row>
    <row r="592" ht="34.9" customHeight="1" spans="1:9">
      <c r="A592" s="471">
        <v>20809</v>
      </c>
      <c r="B592" s="472" t="s">
        <v>584</v>
      </c>
      <c r="C592" s="176">
        <f>SUM(C593:C598)</f>
        <v>90</v>
      </c>
      <c r="D592" s="176">
        <f>SUM(D593:D598)</f>
        <v>90</v>
      </c>
      <c r="E592" s="177">
        <f>SUM(E593:E598)</f>
        <v>131</v>
      </c>
      <c r="F592" s="463">
        <f t="shared" si="36"/>
        <v>0.455555555555555</v>
      </c>
      <c r="G592" s="463">
        <f t="shared" si="37"/>
        <v>1.45555555555556</v>
      </c>
      <c r="H592" s="460" t="str">
        <f t="shared" si="38"/>
        <v>是</v>
      </c>
      <c r="I592" s="452" t="str">
        <f t="shared" si="39"/>
        <v>款</v>
      </c>
    </row>
    <row r="593" ht="34.9" customHeight="1" spans="1:9">
      <c r="A593" s="461">
        <v>2080901</v>
      </c>
      <c r="B593" s="472" t="s">
        <v>585</v>
      </c>
      <c r="C593" s="464">
        <v>54</v>
      </c>
      <c r="D593" s="165">
        <v>54</v>
      </c>
      <c r="E593" s="253">
        <v>36</v>
      </c>
      <c r="F593" s="463">
        <f t="shared" si="36"/>
        <v>-0.333333333333333</v>
      </c>
      <c r="G593" s="463">
        <f t="shared" si="37"/>
        <v>0.666666666666667</v>
      </c>
      <c r="H593" s="460" t="str">
        <f t="shared" si="38"/>
        <v>是</v>
      </c>
      <c r="I593" s="452" t="str">
        <f t="shared" si="39"/>
        <v>项</v>
      </c>
    </row>
    <row r="594" s="305" customFormat="1" ht="34.9" customHeight="1" spans="1:9">
      <c r="A594" s="461">
        <v>2080902</v>
      </c>
      <c r="B594" s="472" t="s">
        <v>586</v>
      </c>
      <c r="C594" s="464">
        <v>0</v>
      </c>
      <c r="D594" s="165">
        <v>0</v>
      </c>
      <c r="E594" s="253">
        <v>0</v>
      </c>
      <c r="F594" s="463" t="str">
        <f t="shared" si="36"/>
        <v/>
      </c>
      <c r="G594" s="463" t="str">
        <f t="shared" si="37"/>
        <v/>
      </c>
      <c r="H594" s="460" t="str">
        <f t="shared" si="38"/>
        <v>否</v>
      </c>
      <c r="I594" s="452" t="str">
        <f t="shared" si="39"/>
        <v>项</v>
      </c>
    </row>
    <row r="595" ht="34.9" customHeight="1" spans="1:9">
      <c r="A595" s="461">
        <v>2080903</v>
      </c>
      <c r="B595" s="472" t="s">
        <v>587</v>
      </c>
      <c r="C595" s="464">
        <v>0</v>
      </c>
      <c r="D595" s="165">
        <v>0</v>
      </c>
      <c r="E595" s="253">
        <v>0</v>
      </c>
      <c r="F595" s="463" t="str">
        <f t="shared" si="36"/>
        <v/>
      </c>
      <c r="G595" s="463" t="str">
        <f t="shared" si="37"/>
        <v/>
      </c>
      <c r="H595" s="460" t="str">
        <f t="shared" si="38"/>
        <v>否</v>
      </c>
      <c r="I595" s="452" t="str">
        <f t="shared" si="39"/>
        <v>项</v>
      </c>
    </row>
    <row r="596" ht="34.9" customHeight="1" spans="1:9">
      <c r="A596" s="461">
        <v>2080904</v>
      </c>
      <c r="B596" s="472" t="s">
        <v>588</v>
      </c>
      <c r="C596" s="464">
        <v>0</v>
      </c>
      <c r="D596" s="165">
        <v>0</v>
      </c>
      <c r="E596" s="253">
        <v>7</v>
      </c>
      <c r="F596" s="463" t="str">
        <f t="shared" si="36"/>
        <v/>
      </c>
      <c r="G596" s="463" t="str">
        <f t="shared" si="37"/>
        <v/>
      </c>
      <c r="H596" s="460" t="str">
        <f t="shared" si="38"/>
        <v>是</v>
      </c>
      <c r="I596" s="452" t="str">
        <f t="shared" si="39"/>
        <v>项</v>
      </c>
    </row>
    <row r="597" ht="34.9" customHeight="1" spans="1:9">
      <c r="A597" s="461">
        <v>2080905</v>
      </c>
      <c r="B597" s="472" t="s">
        <v>589</v>
      </c>
      <c r="C597" s="464">
        <v>5</v>
      </c>
      <c r="D597" s="165">
        <v>5</v>
      </c>
      <c r="E597" s="253">
        <v>1</v>
      </c>
      <c r="F597" s="463">
        <f t="shared" si="36"/>
        <v>-0.8</v>
      </c>
      <c r="G597" s="463">
        <f t="shared" si="37"/>
        <v>0.2</v>
      </c>
      <c r="H597" s="460" t="str">
        <f t="shared" si="38"/>
        <v>是</v>
      </c>
      <c r="I597" s="452" t="str">
        <f t="shared" si="39"/>
        <v>项</v>
      </c>
    </row>
    <row r="598" ht="34.9" customHeight="1" spans="1:9">
      <c r="A598" s="461">
        <v>2080999</v>
      </c>
      <c r="B598" s="472" t="s">
        <v>590</v>
      </c>
      <c r="C598" s="464">
        <v>31</v>
      </c>
      <c r="D598" s="165">
        <v>31</v>
      </c>
      <c r="E598" s="253">
        <v>87</v>
      </c>
      <c r="F598" s="463">
        <f t="shared" si="36"/>
        <v>1.80645161290323</v>
      </c>
      <c r="G598" s="463">
        <f t="shared" si="37"/>
        <v>2.80645161290323</v>
      </c>
      <c r="H598" s="460" t="str">
        <f t="shared" si="38"/>
        <v>是</v>
      </c>
      <c r="I598" s="452" t="str">
        <f t="shared" si="39"/>
        <v>项</v>
      </c>
    </row>
    <row r="599" ht="34.9" customHeight="1" spans="1:9">
      <c r="A599" s="461">
        <v>20810</v>
      </c>
      <c r="B599" s="472" t="s">
        <v>591</v>
      </c>
      <c r="C599" s="176">
        <f>SUM(C600:C606)</f>
        <v>752</v>
      </c>
      <c r="D599" s="176">
        <f>SUM(D600:D606)</f>
        <v>751</v>
      </c>
      <c r="E599" s="177">
        <f>SUM(E600:E606)</f>
        <v>619</v>
      </c>
      <c r="F599" s="463">
        <f t="shared" si="36"/>
        <v>-0.17686170212766</v>
      </c>
      <c r="G599" s="463">
        <f t="shared" si="37"/>
        <v>0.824234354194407</v>
      </c>
      <c r="H599" s="460" t="str">
        <f t="shared" si="38"/>
        <v>是</v>
      </c>
      <c r="I599" s="452" t="str">
        <f t="shared" si="39"/>
        <v>款</v>
      </c>
    </row>
    <row r="600" ht="34.9" customHeight="1" spans="1:9">
      <c r="A600" s="461">
        <v>2081001</v>
      </c>
      <c r="B600" s="472" t="s">
        <v>592</v>
      </c>
      <c r="C600" s="464">
        <v>32</v>
      </c>
      <c r="D600" s="165">
        <v>32</v>
      </c>
      <c r="E600" s="253">
        <v>45</v>
      </c>
      <c r="F600" s="463">
        <f t="shared" si="36"/>
        <v>0.40625</v>
      </c>
      <c r="G600" s="463">
        <f t="shared" si="37"/>
        <v>1.40625</v>
      </c>
      <c r="H600" s="460" t="str">
        <f t="shared" si="38"/>
        <v>是</v>
      </c>
      <c r="I600" s="452" t="str">
        <f t="shared" si="39"/>
        <v>项</v>
      </c>
    </row>
    <row r="601" ht="34.9" customHeight="1" spans="1:9">
      <c r="A601" s="461">
        <v>2081002</v>
      </c>
      <c r="B601" s="472" t="s">
        <v>593</v>
      </c>
      <c r="C601" s="464">
        <v>135</v>
      </c>
      <c r="D601" s="165">
        <v>134</v>
      </c>
      <c r="E601" s="253">
        <v>132</v>
      </c>
      <c r="F601" s="463">
        <f t="shared" si="36"/>
        <v>-0.0222222222222223</v>
      </c>
      <c r="G601" s="463">
        <f t="shared" si="37"/>
        <v>0.985074626865672</v>
      </c>
      <c r="H601" s="460" t="str">
        <f t="shared" si="38"/>
        <v>是</v>
      </c>
      <c r="I601" s="452" t="str">
        <f t="shared" si="39"/>
        <v>项</v>
      </c>
    </row>
    <row r="602" s="305" customFormat="1" ht="34.9" customHeight="1" spans="1:9">
      <c r="A602" s="461">
        <v>2081003</v>
      </c>
      <c r="B602" s="472" t="s">
        <v>594</v>
      </c>
      <c r="C602" s="464">
        <v>0</v>
      </c>
      <c r="D602" s="165">
        <v>0</v>
      </c>
      <c r="E602" s="253">
        <v>0</v>
      </c>
      <c r="F602" s="463" t="str">
        <f t="shared" si="36"/>
        <v/>
      </c>
      <c r="G602" s="463" t="str">
        <f t="shared" si="37"/>
        <v/>
      </c>
      <c r="H602" s="460" t="str">
        <f t="shared" si="38"/>
        <v>否</v>
      </c>
      <c r="I602" s="452" t="str">
        <f t="shared" si="39"/>
        <v>项</v>
      </c>
    </row>
    <row r="603" ht="34.9" customHeight="1" spans="1:9">
      <c r="A603" s="461">
        <v>2081004</v>
      </c>
      <c r="B603" s="472" t="s">
        <v>595</v>
      </c>
      <c r="C603" s="464">
        <v>585</v>
      </c>
      <c r="D603" s="165">
        <v>585</v>
      </c>
      <c r="E603" s="253">
        <v>442</v>
      </c>
      <c r="F603" s="463">
        <f t="shared" si="36"/>
        <v>-0.244444444444444</v>
      </c>
      <c r="G603" s="463">
        <f t="shared" si="37"/>
        <v>0.755555555555556</v>
      </c>
      <c r="H603" s="460" t="str">
        <f t="shared" si="38"/>
        <v>是</v>
      </c>
      <c r="I603" s="452" t="str">
        <f t="shared" si="39"/>
        <v>项</v>
      </c>
    </row>
    <row r="604" ht="34.9" customHeight="1" spans="1:9">
      <c r="A604" s="461">
        <v>2081005</v>
      </c>
      <c r="B604" s="472" t="s">
        <v>596</v>
      </c>
      <c r="C604" s="464">
        <v>0</v>
      </c>
      <c r="D604" s="165">
        <v>0</v>
      </c>
      <c r="E604" s="253">
        <v>0</v>
      </c>
      <c r="F604" s="463" t="str">
        <f t="shared" si="36"/>
        <v/>
      </c>
      <c r="G604" s="463" t="str">
        <f t="shared" si="37"/>
        <v/>
      </c>
      <c r="H604" s="460" t="str">
        <f t="shared" si="38"/>
        <v>否</v>
      </c>
      <c r="I604" s="452" t="str">
        <f t="shared" si="39"/>
        <v>项</v>
      </c>
    </row>
    <row r="605" ht="34.9" customHeight="1" spans="1:9">
      <c r="A605" s="461">
        <v>2081006</v>
      </c>
      <c r="B605" s="472" t="s">
        <v>597</v>
      </c>
      <c r="C605" s="464">
        <v>0</v>
      </c>
      <c r="D605" s="165">
        <v>0</v>
      </c>
      <c r="E605" s="253">
        <v>0</v>
      </c>
      <c r="F605" s="463" t="str">
        <f t="shared" si="36"/>
        <v/>
      </c>
      <c r="G605" s="463" t="str">
        <f t="shared" si="37"/>
        <v/>
      </c>
      <c r="H605" s="460" t="str">
        <f t="shared" si="38"/>
        <v>否</v>
      </c>
      <c r="I605" s="452" t="str">
        <f t="shared" si="39"/>
        <v>项</v>
      </c>
    </row>
    <row r="606" ht="34.9" customHeight="1" spans="1:9">
      <c r="A606" s="461">
        <v>2081099</v>
      </c>
      <c r="B606" s="472" t="s">
        <v>598</v>
      </c>
      <c r="C606" s="464">
        <v>0</v>
      </c>
      <c r="D606" s="165">
        <v>0</v>
      </c>
      <c r="E606" s="253">
        <v>0</v>
      </c>
      <c r="F606" s="463" t="str">
        <f t="shared" si="36"/>
        <v/>
      </c>
      <c r="G606" s="463" t="str">
        <f t="shared" si="37"/>
        <v/>
      </c>
      <c r="H606" s="460" t="str">
        <f t="shared" si="38"/>
        <v>否</v>
      </c>
      <c r="I606" s="452" t="str">
        <f t="shared" si="39"/>
        <v>项</v>
      </c>
    </row>
    <row r="607" ht="34.9" customHeight="1" spans="1:9">
      <c r="A607" s="461">
        <v>20811</v>
      </c>
      <c r="B607" s="472" t="s">
        <v>599</v>
      </c>
      <c r="C607" s="176">
        <f>SUM(C608:C615)</f>
        <v>362</v>
      </c>
      <c r="D607" s="176">
        <f>SUM(D608:D615)</f>
        <v>370</v>
      </c>
      <c r="E607" s="177">
        <f>SUM(E608:E615)</f>
        <v>442</v>
      </c>
      <c r="F607" s="463">
        <f t="shared" si="36"/>
        <v>0.220994475138122</v>
      </c>
      <c r="G607" s="463">
        <f t="shared" si="37"/>
        <v>1.19459459459459</v>
      </c>
      <c r="H607" s="460" t="str">
        <f t="shared" si="38"/>
        <v>是</v>
      </c>
      <c r="I607" s="452" t="str">
        <f t="shared" si="39"/>
        <v>款</v>
      </c>
    </row>
    <row r="608" ht="34.9" customHeight="1" spans="1:9">
      <c r="A608" s="461">
        <v>2081101</v>
      </c>
      <c r="B608" s="472" t="s">
        <v>179</v>
      </c>
      <c r="C608" s="464">
        <v>92</v>
      </c>
      <c r="D608" s="165">
        <v>92</v>
      </c>
      <c r="E608" s="253">
        <v>103</v>
      </c>
      <c r="F608" s="463">
        <f t="shared" si="36"/>
        <v>0.119565217391304</v>
      </c>
      <c r="G608" s="463">
        <f t="shared" si="37"/>
        <v>1.1195652173913</v>
      </c>
      <c r="H608" s="460" t="str">
        <f t="shared" si="38"/>
        <v>是</v>
      </c>
      <c r="I608" s="452" t="str">
        <f t="shared" si="39"/>
        <v>项</v>
      </c>
    </row>
    <row r="609" ht="34.9" customHeight="1" spans="1:9">
      <c r="A609" s="461">
        <v>2081102</v>
      </c>
      <c r="B609" s="472" t="s">
        <v>180</v>
      </c>
      <c r="C609" s="464">
        <v>20</v>
      </c>
      <c r="D609" s="165">
        <v>28</v>
      </c>
      <c r="E609" s="253">
        <v>33</v>
      </c>
      <c r="F609" s="463">
        <f t="shared" si="36"/>
        <v>0.65</v>
      </c>
      <c r="G609" s="463">
        <f t="shared" si="37"/>
        <v>1.17857142857143</v>
      </c>
      <c r="H609" s="460" t="str">
        <f t="shared" si="38"/>
        <v>是</v>
      </c>
      <c r="I609" s="452" t="str">
        <f t="shared" si="39"/>
        <v>项</v>
      </c>
    </row>
    <row r="610" ht="34.9" customHeight="1" spans="1:9">
      <c r="A610" s="461">
        <v>2081103</v>
      </c>
      <c r="B610" s="472" t="s">
        <v>181</v>
      </c>
      <c r="C610" s="464">
        <v>0</v>
      </c>
      <c r="D610" s="165">
        <v>0</v>
      </c>
      <c r="E610" s="253">
        <v>0</v>
      </c>
      <c r="F610" s="463" t="str">
        <f t="shared" si="36"/>
        <v/>
      </c>
      <c r="G610" s="463" t="str">
        <f t="shared" si="37"/>
        <v/>
      </c>
      <c r="H610" s="460" t="str">
        <f t="shared" si="38"/>
        <v>否</v>
      </c>
      <c r="I610" s="452" t="str">
        <f t="shared" si="39"/>
        <v>项</v>
      </c>
    </row>
    <row r="611" ht="34.9" customHeight="1" spans="1:9">
      <c r="A611" s="461">
        <v>2081104</v>
      </c>
      <c r="B611" s="462" t="s">
        <v>600</v>
      </c>
      <c r="C611" s="464">
        <v>28</v>
      </c>
      <c r="D611" s="165">
        <v>28</v>
      </c>
      <c r="E611" s="253">
        <v>30</v>
      </c>
      <c r="F611" s="463">
        <f t="shared" si="36"/>
        <v>0.0714285714285714</v>
      </c>
      <c r="G611" s="463">
        <f t="shared" si="37"/>
        <v>1.07142857142857</v>
      </c>
      <c r="H611" s="460" t="str">
        <f t="shared" si="38"/>
        <v>是</v>
      </c>
      <c r="I611" s="452" t="str">
        <f t="shared" si="39"/>
        <v>项</v>
      </c>
    </row>
    <row r="612" ht="34.9" customHeight="1" spans="1:9">
      <c r="A612" s="461">
        <v>2081105</v>
      </c>
      <c r="B612" s="462" t="s">
        <v>601</v>
      </c>
      <c r="C612" s="464">
        <v>53</v>
      </c>
      <c r="D612" s="165">
        <v>53</v>
      </c>
      <c r="E612" s="253">
        <v>56</v>
      </c>
      <c r="F612" s="463">
        <f t="shared" si="36"/>
        <v>0.0566037735849056</v>
      </c>
      <c r="G612" s="463">
        <f t="shared" si="37"/>
        <v>1.05660377358491</v>
      </c>
      <c r="H612" s="460" t="str">
        <f t="shared" si="38"/>
        <v>是</v>
      </c>
      <c r="I612" s="452" t="str">
        <f t="shared" si="39"/>
        <v>项</v>
      </c>
    </row>
    <row r="613" ht="34.9" customHeight="1" spans="1:9">
      <c r="A613" s="461">
        <v>2081106</v>
      </c>
      <c r="B613" s="462" t="s">
        <v>602</v>
      </c>
      <c r="C613" s="464">
        <v>3</v>
      </c>
      <c r="D613" s="165">
        <v>3</v>
      </c>
      <c r="E613" s="253">
        <v>0</v>
      </c>
      <c r="F613" s="463">
        <f t="shared" si="36"/>
        <v>-1</v>
      </c>
      <c r="G613" s="463">
        <f t="shared" si="37"/>
        <v>0</v>
      </c>
      <c r="H613" s="460" t="str">
        <f t="shared" si="38"/>
        <v>是</v>
      </c>
      <c r="I613" s="452" t="str">
        <f t="shared" si="39"/>
        <v>项</v>
      </c>
    </row>
    <row r="614" ht="34.9" customHeight="1" spans="1:9">
      <c r="A614" s="461">
        <v>2081107</v>
      </c>
      <c r="B614" s="462" t="s">
        <v>603</v>
      </c>
      <c r="C614" s="464">
        <v>158</v>
      </c>
      <c r="D614" s="165">
        <v>158</v>
      </c>
      <c r="E614" s="253">
        <v>208</v>
      </c>
      <c r="F614" s="463">
        <f t="shared" si="36"/>
        <v>0.316455696202532</v>
      </c>
      <c r="G614" s="463">
        <f t="shared" si="37"/>
        <v>1.31645569620253</v>
      </c>
      <c r="H614" s="460" t="str">
        <f t="shared" si="38"/>
        <v>是</v>
      </c>
      <c r="I614" s="452" t="str">
        <f t="shared" si="39"/>
        <v>项</v>
      </c>
    </row>
    <row r="615" ht="34.9" customHeight="1" spans="1:9">
      <c r="A615" s="461">
        <v>2081199</v>
      </c>
      <c r="B615" s="462" t="s">
        <v>604</v>
      </c>
      <c r="C615" s="464">
        <v>8</v>
      </c>
      <c r="D615" s="165">
        <v>8</v>
      </c>
      <c r="E615" s="253">
        <v>12</v>
      </c>
      <c r="F615" s="463">
        <f t="shared" si="36"/>
        <v>0.5</v>
      </c>
      <c r="G615" s="463">
        <f t="shared" si="37"/>
        <v>1.5</v>
      </c>
      <c r="H615" s="460" t="str">
        <f t="shared" si="38"/>
        <v>是</v>
      </c>
      <c r="I615" s="452" t="str">
        <f t="shared" si="39"/>
        <v>项</v>
      </c>
    </row>
    <row r="616" ht="34.9" customHeight="1" spans="1:9">
      <c r="A616" s="461">
        <v>20816</v>
      </c>
      <c r="B616" s="462" t="s">
        <v>605</v>
      </c>
      <c r="C616" s="176">
        <f>SUM(C617:C620)</f>
        <v>37</v>
      </c>
      <c r="D616" s="176">
        <f>SUM(D617:D620)</f>
        <v>37</v>
      </c>
      <c r="E616" s="177">
        <f>SUM(E617:E620)</f>
        <v>64</v>
      </c>
      <c r="F616" s="463">
        <f t="shared" si="36"/>
        <v>0.72972972972973</v>
      </c>
      <c r="G616" s="463">
        <f t="shared" si="37"/>
        <v>1.72972972972973</v>
      </c>
      <c r="H616" s="460" t="str">
        <f t="shared" si="38"/>
        <v>是</v>
      </c>
      <c r="I616" s="452" t="str">
        <f t="shared" si="39"/>
        <v>款</v>
      </c>
    </row>
    <row r="617" ht="34.9" customHeight="1" spans="1:9">
      <c r="A617" s="461">
        <v>2081601</v>
      </c>
      <c r="B617" s="462" t="s">
        <v>179</v>
      </c>
      <c r="C617" s="464">
        <v>29</v>
      </c>
      <c r="D617" s="165">
        <v>29</v>
      </c>
      <c r="E617" s="253">
        <v>48</v>
      </c>
      <c r="F617" s="463">
        <f t="shared" si="36"/>
        <v>0.655172413793103</v>
      </c>
      <c r="G617" s="463">
        <f t="shared" si="37"/>
        <v>1.6551724137931</v>
      </c>
      <c r="H617" s="460" t="str">
        <f t="shared" si="38"/>
        <v>是</v>
      </c>
      <c r="I617" s="452" t="str">
        <f t="shared" si="39"/>
        <v>项</v>
      </c>
    </row>
    <row r="618" ht="34.9" customHeight="1" spans="1:9">
      <c r="A618" s="461">
        <v>2081602</v>
      </c>
      <c r="B618" s="462" t="s">
        <v>180</v>
      </c>
      <c r="C618" s="464">
        <v>8</v>
      </c>
      <c r="D618" s="165">
        <v>8</v>
      </c>
      <c r="E618" s="253">
        <v>16</v>
      </c>
      <c r="F618" s="463">
        <f t="shared" si="36"/>
        <v>1</v>
      </c>
      <c r="G618" s="463">
        <f t="shared" si="37"/>
        <v>2</v>
      </c>
      <c r="H618" s="460" t="str">
        <f t="shared" si="38"/>
        <v>是</v>
      </c>
      <c r="I618" s="452" t="str">
        <f t="shared" si="39"/>
        <v>项</v>
      </c>
    </row>
    <row r="619" ht="34.9" customHeight="1" spans="1:9">
      <c r="A619" s="461">
        <v>2081603</v>
      </c>
      <c r="B619" s="462" t="s">
        <v>181</v>
      </c>
      <c r="C619" s="464">
        <v>0</v>
      </c>
      <c r="D619" s="165">
        <v>0</v>
      </c>
      <c r="E619" s="253">
        <v>0</v>
      </c>
      <c r="F619" s="463" t="str">
        <f t="shared" si="36"/>
        <v/>
      </c>
      <c r="G619" s="463" t="str">
        <f t="shared" si="37"/>
        <v/>
      </c>
      <c r="H619" s="460" t="str">
        <f t="shared" si="38"/>
        <v>否</v>
      </c>
      <c r="I619" s="452" t="str">
        <f t="shared" si="39"/>
        <v>项</v>
      </c>
    </row>
    <row r="620" ht="34.9" customHeight="1" spans="1:9">
      <c r="A620" s="461">
        <v>2081699</v>
      </c>
      <c r="B620" s="462" t="s">
        <v>606</v>
      </c>
      <c r="C620" s="464">
        <v>0</v>
      </c>
      <c r="D620" s="165">
        <v>0</v>
      </c>
      <c r="E620" s="253">
        <v>0</v>
      </c>
      <c r="F620" s="463" t="str">
        <f t="shared" si="36"/>
        <v/>
      </c>
      <c r="G620" s="463" t="str">
        <f t="shared" si="37"/>
        <v/>
      </c>
      <c r="H620" s="460" t="str">
        <f t="shared" si="38"/>
        <v>否</v>
      </c>
      <c r="I620" s="452" t="str">
        <f t="shared" si="39"/>
        <v>项</v>
      </c>
    </row>
    <row r="621" ht="34.9" customHeight="1" spans="1:9">
      <c r="A621" s="461">
        <v>20819</v>
      </c>
      <c r="B621" s="462" t="s">
        <v>607</v>
      </c>
      <c r="C621" s="176">
        <f>SUM(C622:C623)</f>
        <v>1771</v>
      </c>
      <c r="D621" s="176">
        <f>SUM(D622:D623)</f>
        <v>1771</v>
      </c>
      <c r="E621" s="177">
        <f>SUM(E622:E623)</f>
        <v>2323</v>
      </c>
      <c r="F621" s="463">
        <f t="shared" si="36"/>
        <v>0.311688311688312</v>
      </c>
      <c r="G621" s="463">
        <f t="shared" si="37"/>
        <v>1.31168831168831</v>
      </c>
      <c r="H621" s="460" t="str">
        <f t="shared" si="38"/>
        <v>是</v>
      </c>
      <c r="I621" s="452" t="str">
        <f t="shared" si="39"/>
        <v>款</v>
      </c>
    </row>
    <row r="622" ht="34.9" customHeight="1" spans="1:9">
      <c r="A622" s="461">
        <v>2081901</v>
      </c>
      <c r="B622" s="462" t="s">
        <v>608</v>
      </c>
      <c r="C622" s="464">
        <v>701</v>
      </c>
      <c r="D622" s="165">
        <v>701</v>
      </c>
      <c r="E622" s="253">
        <v>630</v>
      </c>
      <c r="F622" s="463">
        <f t="shared" si="36"/>
        <v>-0.101283880171184</v>
      </c>
      <c r="G622" s="463">
        <f t="shared" si="37"/>
        <v>0.898716119828816</v>
      </c>
      <c r="H622" s="460" t="str">
        <f t="shared" si="38"/>
        <v>是</v>
      </c>
      <c r="I622" s="452" t="str">
        <f t="shared" si="39"/>
        <v>项</v>
      </c>
    </row>
    <row r="623" ht="34.9" customHeight="1" spans="1:9">
      <c r="A623" s="461">
        <v>2081902</v>
      </c>
      <c r="B623" s="462" t="s">
        <v>609</v>
      </c>
      <c r="C623" s="464">
        <v>1070</v>
      </c>
      <c r="D623" s="165">
        <v>1070</v>
      </c>
      <c r="E623" s="253">
        <v>1693</v>
      </c>
      <c r="F623" s="463">
        <f t="shared" si="36"/>
        <v>0.582242990654206</v>
      </c>
      <c r="G623" s="463">
        <f t="shared" si="37"/>
        <v>1.58224299065421</v>
      </c>
      <c r="H623" s="460" t="str">
        <f t="shared" si="38"/>
        <v>是</v>
      </c>
      <c r="I623" s="452" t="str">
        <f t="shared" si="39"/>
        <v>项</v>
      </c>
    </row>
    <row r="624" ht="34.9" customHeight="1" spans="1:9">
      <c r="A624" s="461">
        <v>20820</v>
      </c>
      <c r="B624" s="462" t="s">
        <v>610</v>
      </c>
      <c r="C624" s="176">
        <f>SUM(C625:C626)</f>
        <v>300</v>
      </c>
      <c r="D624" s="176">
        <f>SUM(D625:D626)</f>
        <v>300</v>
      </c>
      <c r="E624" s="177">
        <f>SUM(E625:E626)</f>
        <v>152</v>
      </c>
      <c r="F624" s="463">
        <f t="shared" si="36"/>
        <v>-0.493333333333333</v>
      </c>
      <c r="G624" s="463">
        <f t="shared" si="37"/>
        <v>0.506666666666667</v>
      </c>
      <c r="H624" s="460" t="str">
        <f t="shared" si="38"/>
        <v>是</v>
      </c>
      <c r="I624" s="452" t="str">
        <f t="shared" si="39"/>
        <v>款</v>
      </c>
    </row>
    <row r="625" ht="34.9" customHeight="1" spans="1:9">
      <c r="A625" s="461">
        <v>2082001</v>
      </c>
      <c r="B625" s="462" t="s">
        <v>611</v>
      </c>
      <c r="C625" s="464">
        <v>300</v>
      </c>
      <c r="D625" s="165">
        <v>300</v>
      </c>
      <c r="E625" s="253">
        <v>137</v>
      </c>
      <c r="F625" s="463">
        <f t="shared" si="36"/>
        <v>-0.543333333333333</v>
      </c>
      <c r="G625" s="463">
        <f t="shared" si="37"/>
        <v>0.456666666666667</v>
      </c>
      <c r="H625" s="460" t="str">
        <f t="shared" si="38"/>
        <v>是</v>
      </c>
      <c r="I625" s="452" t="str">
        <f t="shared" si="39"/>
        <v>项</v>
      </c>
    </row>
    <row r="626" ht="34.9" customHeight="1" spans="1:9">
      <c r="A626" s="461">
        <v>2082002</v>
      </c>
      <c r="B626" s="462" t="s">
        <v>612</v>
      </c>
      <c r="C626" s="464">
        <v>0</v>
      </c>
      <c r="D626" s="165">
        <v>0</v>
      </c>
      <c r="E626" s="253">
        <v>15</v>
      </c>
      <c r="F626" s="463" t="str">
        <f t="shared" si="36"/>
        <v/>
      </c>
      <c r="G626" s="463" t="str">
        <f t="shared" si="37"/>
        <v/>
      </c>
      <c r="H626" s="460" t="str">
        <f t="shared" si="38"/>
        <v>是</v>
      </c>
      <c r="I626" s="452" t="str">
        <f t="shared" si="39"/>
        <v>项</v>
      </c>
    </row>
    <row r="627" ht="34.9" customHeight="1" spans="1:9">
      <c r="A627" s="461">
        <v>20821</v>
      </c>
      <c r="B627" s="462" t="s">
        <v>613</v>
      </c>
      <c r="C627" s="176">
        <f>SUM(C628:C629)</f>
        <v>1133</v>
      </c>
      <c r="D627" s="176">
        <f>SUM(D628:D629)</f>
        <v>1133</v>
      </c>
      <c r="E627" s="177">
        <f>SUM(E628:E629)</f>
        <v>1305</v>
      </c>
      <c r="F627" s="463">
        <f t="shared" si="36"/>
        <v>0.151809355692851</v>
      </c>
      <c r="G627" s="463">
        <f t="shared" si="37"/>
        <v>1.15180935569285</v>
      </c>
      <c r="H627" s="460" t="str">
        <f t="shared" si="38"/>
        <v>是</v>
      </c>
      <c r="I627" s="452" t="str">
        <f t="shared" si="39"/>
        <v>款</v>
      </c>
    </row>
    <row r="628" ht="34.9" customHeight="1" spans="1:9">
      <c r="A628" s="461">
        <v>2082101</v>
      </c>
      <c r="B628" s="462" t="s">
        <v>614</v>
      </c>
      <c r="C628" s="464">
        <v>688</v>
      </c>
      <c r="D628" s="165">
        <v>688</v>
      </c>
      <c r="E628" s="253">
        <v>698</v>
      </c>
      <c r="F628" s="463">
        <f t="shared" si="36"/>
        <v>0.0145348837209303</v>
      </c>
      <c r="G628" s="463">
        <f t="shared" si="37"/>
        <v>1.01453488372093</v>
      </c>
      <c r="H628" s="460" t="str">
        <f t="shared" si="38"/>
        <v>是</v>
      </c>
      <c r="I628" s="452" t="str">
        <f t="shared" si="39"/>
        <v>项</v>
      </c>
    </row>
    <row r="629" ht="34.9" customHeight="1" spans="1:9">
      <c r="A629" s="461">
        <v>2082102</v>
      </c>
      <c r="B629" s="462" t="s">
        <v>615</v>
      </c>
      <c r="C629" s="464">
        <v>445</v>
      </c>
      <c r="D629" s="165">
        <v>445</v>
      </c>
      <c r="E629" s="253">
        <v>607</v>
      </c>
      <c r="F629" s="463">
        <f t="shared" si="36"/>
        <v>0.364044943820225</v>
      </c>
      <c r="G629" s="463">
        <f t="shared" si="37"/>
        <v>1.36404494382022</v>
      </c>
      <c r="H629" s="460" t="str">
        <f t="shared" si="38"/>
        <v>是</v>
      </c>
      <c r="I629" s="452" t="str">
        <f t="shared" si="39"/>
        <v>项</v>
      </c>
    </row>
    <row r="630" ht="34.9" customHeight="1" spans="1:9">
      <c r="A630" s="461">
        <v>20824</v>
      </c>
      <c r="B630" s="462" t="s">
        <v>616</v>
      </c>
      <c r="C630" s="176">
        <f>SUM(C631:C632)</f>
        <v>0</v>
      </c>
      <c r="D630" s="176">
        <f>SUM(D631:D632)</f>
        <v>0</v>
      </c>
      <c r="E630" s="177">
        <f>SUM(E631:E632)</f>
        <v>0</v>
      </c>
      <c r="F630" s="463" t="str">
        <f t="shared" si="36"/>
        <v/>
      </c>
      <c r="G630" s="463" t="str">
        <f t="shared" si="37"/>
        <v/>
      </c>
      <c r="H630" s="460" t="str">
        <f t="shared" si="38"/>
        <v>否</v>
      </c>
      <c r="I630" s="452" t="str">
        <f t="shared" si="39"/>
        <v>款</v>
      </c>
    </row>
    <row r="631" ht="34.9" customHeight="1" spans="1:9">
      <c r="A631" s="461">
        <v>2082401</v>
      </c>
      <c r="B631" s="462" t="s">
        <v>617</v>
      </c>
      <c r="C631" s="176"/>
      <c r="D631" s="176"/>
      <c r="E631" s="177"/>
      <c r="F631" s="463" t="str">
        <f t="shared" si="36"/>
        <v/>
      </c>
      <c r="G631" s="463" t="str">
        <f t="shared" si="37"/>
        <v/>
      </c>
      <c r="H631" s="460" t="str">
        <f t="shared" si="38"/>
        <v>否</v>
      </c>
      <c r="I631" s="452" t="str">
        <f t="shared" si="39"/>
        <v>项</v>
      </c>
    </row>
    <row r="632" ht="34.9" customHeight="1" spans="1:9">
      <c r="A632" s="461">
        <v>2082402</v>
      </c>
      <c r="B632" s="462" t="s">
        <v>618</v>
      </c>
      <c r="C632" s="176"/>
      <c r="D632" s="176"/>
      <c r="E632" s="177"/>
      <c r="F632" s="463" t="str">
        <f t="shared" si="36"/>
        <v/>
      </c>
      <c r="G632" s="463" t="str">
        <f t="shared" si="37"/>
        <v/>
      </c>
      <c r="H632" s="460" t="str">
        <f t="shared" si="38"/>
        <v>否</v>
      </c>
      <c r="I632" s="452" t="str">
        <f t="shared" si="39"/>
        <v>项</v>
      </c>
    </row>
    <row r="633" ht="34.9" customHeight="1" spans="1:9">
      <c r="A633" s="461">
        <v>20825</v>
      </c>
      <c r="B633" s="462" t="s">
        <v>619</v>
      </c>
      <c r="C633" s="176">
        <f>SUM(C634:C635)</f>
        <v>260</v>
      </c>
      <c r="D633" s="176">
        <f>SUM(D634:D635)</f>
        <v>260</v>
      </c>
      <c r="E633" s="177">
        <f>SUM(E634:E635)</f>
        <v>427</v>
      </c>
      <c r="F633" s="463">
        <f t="shared" si="36"/>
        <v>0.642307692307692</v>
      </c>
      <c r="G633" s="463">
        <f t="shared" si="37"/>
        <v>1.64230769230769</v>
      </c>
      <c r="H633" s="460" t="str">
        <f t="shared" si="38"/>
        <v>是</v>
      </c>
      <c r="I633" s="452" t="str">
        <f t="shared" si="39"/>
        <v>款</v>
      </c>
    </row>
    <row r="634" ht="34.9" customHeight="1" spans="1:9">
      <c r="A634" s="461">
        <v>2082501</v>
      </c>
      <c r="B634" s="462" t="s">
        <v>620</v>
      </c>
      <c r="C634" s="464">
        <v>0</v>
      </c>
      <c r="D634" s="165">
        <v>0</v>
      </c>
      <c r="E634" s="253">
        <v>0</v>
      </c>
      <c r="F634" s="463" t="str">
        <f t="shared" si="36"/>
        <v/>
      </c>
      <c r="G634" s="463" t="str">
        <f t="shared" si="37"/>
        <v/>
      </c>
      <c r="H634" s="460" t="str">
        <f t="shared" si="38"/>
        <v>否</v>
      </c>
      <c r="I634" s="452" t="str">
        <f t="shared" si="39"/>
        <v>项</v>
      </c>
    </row>
    <row r="635" ht="34.9" customHeight="1" spans="1:9">
      <c r="A635" s="461">
        <v>2082502</v>
      </c>
      <c r="B635" s="462" t="s">
        <v>621</v>
      </c>
      <c r="C635" s="464">
        <v>260</v>
      </c>
      <c r="D635" s="165">
        <v>260</v>
      </c>
      <c r="E635" s="253">
        <v>427</v>
      </c>
      <c r="F635" s="463">
        <f t="shared" si="36"/>
        <v>0.642307692307692</v>
      </c>
      <c r="G635" s="463">
        <f t="shared" si="37"/>
        <v>1.64230769230769</v>
      </c>
      <c r="H635" s="460" t="str">
        <f t="shared" si="38"/>
        <v>是</v>
      </c>
      <c r="I635" s="452" t="str">
        <f t="shared" si="39"/>
        <v>项</v>
      </c>
    </row>
    <row r="636" ht="34.9" customHeight="1" spans="1:9">
      <c r="A636" s="461">
        <v>20826</v>
      </c>
      <c r="B636" s="462" t="s">
        <v>622</v>
      </c>
      <c r="C636" s="176">
        <f>SUM(C637:C639)</f>
        <v>2018</v>
      </c>
      <c r="D636" s="176">
        <f>SUM(D637:D639)</f>
        <v>2092</v>
      </c>
      <c r="E636" s="177">
        <f>SUM(E637:E639)</f>
        <v>2297</v>
      </c>
      <c r="F636" s="463">
        <f t="shared" si="36"/>
        <v>0.138255698711596</v>
      </c>
      <c r="G636" s="463">
        <f t="shared" si="37"/>
        <v>1.09799235181644</v>
      </c>
      <c r="H636" s="460" t="str">
        <f t="shared" si="38"/>
        <v>是</v>
      </c>
      <c r="I636" s="452" t="str">
        <f t="shared" si="39"/>
        <v>款</v>
      </c>
    </row>
    <row r="637" ht="34.9" customHeight="1" spans="1:9">
      <c r="A637" s="461">
        <v>2082601</v>
      </c>
      <c r="B637" s="462" t="s">
        <v>623</v>
      </c>
      <c r="C637" s="176"/>
      <c r="D637" s="165">
        <v>0</v>
      </c>
      <c r="E637" s="253">
        <v>0</v>
      </c>
      <c r="F637" s="463" t="str">
        <f t="shared" si="36"/>
        <v/>
      </c>
      <c r="G637" s="463" t="str">
        <f t="shared" si="37"/>
        <v/>
      </c>
      <c r="H637" s="460" t="str">
        <f t="shared" si="38"/>
        <v>否</v>
      </c>
      <c r="I637" s="452" t="str">
        <f t="shared" si="39"/>
        <v>项</v>
      </c>
    </row>
    <row r="638" ht="34.9" customHeight="1" spans="1:9">
      <c r="A638" s="461">
        <v>2082602</v>
      </c>
      <c r="B638" s="462" t="s">
        <v>624</v>
      </c>
      <c r="C638" s="464">
        <v>1993</v>
      </c>
      <c r="D638" s="165">
        <v>2068</v>
      </c>
      <c r="E638" s="253">
        <v>2297</v>
      </c>
      <c r="F638" s="463">
        <f t="shared" si="36"/>
        <v>0.15253386853989</v>
      </c>
      <c r="G638" s="463">
        <f t="shared" si="37"/>
        <v>1.11073500967118</v>
      </c>
      <c r="H638" s="460" t="str">
        <f t="shared" si="38"/>
        <v>是</v>
      </c>
      <c r="I638" s="452" t="str">
        <f t="shared" si="39"/>
        <v>项</v>
      </c>
    </row>
    <row r="639" ht="34.9" customHeight="1" spans="1:9">
      <c r="A639" s="461">
        <v>2082699</v>
      </c>
      <c r="B639" s="462" t="s">
        <v>625</v>
      </c>
      <c r="C639" s="464">
        <v>25</v>
      </c>
      <c r="D639" s="165">
        <v>24</v>
      </c>
      <c r="E639" s="253">
        <v>0</v>
      </c>
      <c r="F639" s="463">
        <f t="shared" si="36"/>
        <v>-1</v>
      </c>
      <c r="G639" s="463">
        <f t="shared" si="37"/>
        <v>0</v>
      </c>
      <c r="H639" s="460" t="str">
        <f t="shared" si="38"/>
        <v>是</v>
      </c>
      <c r="I639" s="452" t="str">
        <f t="shared" si="39"/>
        <v>项</v>
      </c>
    </row>
    <row r="640" ht="34.9" customHeight="1" spans="1:9">
      <c r="A640" s="461">
        <v>20827</v>
      </c>
      <c r="B640" s="462" t="s">
        <v>626</v>
      </c>
      <c r="C640" s="176">
        <f>SUM(C641:C644)</f>
        <v>0</v>
      </c>
      <c r="D640" s="165">
        <v>0</v>
      </c>
      <c r="E640" s="253">
        <v>0</v>
      </c>
      <c r="F640" s="463" t="str">
        <f t="shared" si="36"/>
        <v/>
      </c>
      <c r="G640" s="463" t="str">
        <f t="shared" si="37"/>
        <v/>
      </c>
      <c r="H640" s="460" t="str">
        <f t="shared" si="38"/>
        <v>否</v>
      </c>
      <c r="I640" s="452" t="str">
        <f t="shared" si="39"/>
        <v>款</v>
      </c>
    </row>
    <row r="641" ht="34.9" customHeight="1" spans="1:9">
      <c r="A641" s="461">
        <v>2082701</v>
      </c>
      <c r="B641" s="462" t="s">
        <v>627</v>
      </c>
      <c r="C641" s="176"/>
      <c r="D641" s="165">
        <v>0</v>
      </c>
      <c r="E641" s="253">
        <v>0</v>
      </c>
      <c r="F641" s="463" t="str">
        <f t="shared" si="36"/>
        <v/>
      </c>
      <c r="G641" s="463" t="str">
        <f t="shared" si="37"/>
        <v/>
      </c>
      <c r="H641" s="460" t="str">
        <f t="shared" si="38"/>
        <v>否</v>
      </c>
      <c r="I641" s="452" t="str">
        <f t="shared" si="39"/>
        <v>项</v>
      </c>
    </row>
    <row r="642" ht="34.9" customHeight="1" spans="1:9">
      <c r="A642" s="461">
        <v>2082702</v>
      </c>
      <c r="B642" s="462" t="s">
        <v>628</v>
      </c>
      <c r="C642" s="176"/>
      <c r="D642" s="165">
        <v>0</v>
      </c>
      <c r="E642" s="253">
        <v>0</v>
      </c>
      <c r="F642" s="463" t="str">
        <f t="shared" si="36"/>
        <v/>
      </c>
      <c r="G642" s="463" t="str">
        <f t="shared" si="37"/>
        <v/>
      </c>
      <c r="H642" s="460" t="str">
        <f t="shared" si="38"/>
        <v>否</v>
      </c>
      <c r="I642" s="452" t="str">
        <f t="shared" si="39"/>
        <v>项</v>
      </c>
    </row>
    <row r="643" ht="34.9" customHeight="1" spans="1:9">
      <c r="A643" s="461">
        <v>2082703</v>
      </c>
      <c r="B643" s="462" t="s">
        <v>629</v>
      </c>
      <c r="C643" s="176"/>
      <c r="D643" s="165">
        <v>0</v>
      </c>
      <c r="E643" s="253">
        <v>0</v>
      </c>
      <c r="F643" s="463" t="str">
        <f t="shared" si="36"/>
        <v/>
      </c>
      <c r="G643" s="463" t="str">
        <f t="shared" si="37"/>
        <v/>
      </c>
      <c r="H643" s="460" t="str">
        <f t="shared" si="38"/>
        <v>否</v>
      </c>
      <c r="I643" s="452" t="str">
        <f t="shared" si="39"/>
        <v>项</v>
      </c>
    </row>
    <row r="644" ht="34.9" customHeight="1" spans="1:9">
      <c r="A644" s="461">
        <v>2082799</v>
      </c>
      <c r="B644" s="462" t="s">
        <v>630</v>
      </c>
      <c r="C644" s="176"/>
      <c r="D644" s="165">
        <v>0</v>
      </c>
      <c r="E644" s="253">
        <v>0</v>
      </c>
      <c r="F644" s="463" t="str">
        <f t="shared" si="36"/>
        <v/>
      </c>
      <c r="G644" s="463" t="str">
        <f t="shared" si="37"/>
        <v/>
      </c>
      <c r="H644" s="460" t="str">
        <f t="shared" si="38"/>
        <v>否</v>
      </c>
      <c r="I644" s="452" t="str">
        <f t="shared" si="39"/>
        <v>项</v>
      </c>
    </row>
    <row r="645" ht="34.9" customHeight="1" spans="1:9">
      <c r="A645" s="461">
        <v>20828</v>
      </c>
      <c r="B645" s="472" t="s">
        <v>631</v>
      </c>
      <c r="C645" s="176">
        <f>SUM(C646:C652)</f>
        <v>6</v>
      </c>
      <c r="D645" s="176">
        <f>SUM(D646:D652)</f>
        <v>6</v>
      </c>
      <c r="E645" s="177">
        <f>SUM(E646:E652)</f>
        <v>128</v>
      </c>
      <c r="F645" s="463">
        <f t="shared" ref="F645:F708" si="40">IF(C645&lt;&gt;0,E645/C645-1,"")</f>
        <v>20.3333333333333</v>
      </c>
      <c r="G645" s="463">
        <f t="shared" ref="G645:G708" si="41">IF(D645&lt;&gt;0,E645/D645,"")</f>
        <v>21.3333333333333</v>
      </c>
      <c r="H645" s="460" t="str">
        <f t="shared" ref="H645:H708" si="42">IF(LEN(A645)=3,"是",IF(B645&lt;&gt;"",IF(SUM(C645:E645)&lt;&gt;0,"是","否"),"是"))</f>
        <v>是</v>
      </c>
      <c r="I645" s="452" t="str">
        <f t="shared" ref="I645:I708" si="43">IF(LEN(A645)=3,"类",IF(LEN(A645)=5,"款","项"))</f>
        <v>款</v>
      </c>
    </row>
    <row r="646" ht="34.9" customHeight="1" spans="1:9">
      <c r="A646" s="461">
        <v>2082801</v>
      </c>
      <c r="B646" s="462" t="s">
        <v>179</v>
      </c>
      <c r="C646" s="464">
        <v>0</v>
      </c>
      <c r="D646" s="165">
        <v>0</v>
      </c>
      <c r="E646" s="253">
        <v>99</v>
      </c>
      <c r="F646" s="463" t="str">
        <f t="shared" si="40"/>
        <v/>
      </c>
      <c r="G646" s="463" t="str">
        <f t="shared" si="41"/>
        <v/>
      </c>
      <c r="H646" s="460" t="str">
        <f t="shared" si="42"/>
        <v>是</v>
      </c>
      <c r="I646" s="452" t="str">
        <f t="shared" si="43"/>
        <v>项</v>
      </c>
    </row>
    <row r="647" ht="34.9" customHeight="1" spans="1:9">
      <c r="A647" s="461">
        <v>2082802</v>
      </c>
      <c r="B647" s="462" t="s">
        <v>180</v>
      </c>
      <c r="C647" s="464">
        <v>3</v>
      </c>
      <c r="D647" s="165">
        <v>3</v>
      </c>
      <c r="E647" s="253">
        <v>16</v>
      </c>
      <c r="F647" s="463">
        <f t="shared" si="40"/>
        <v>4.33333333333333</v>
      </c>
      <c r="G647" s="463">
        <f t="shared" si="41"/>
        <v>5.33333333333333</v>
      </c>
      <c r="H647" s="460" t="str">
        <f t="shared" si="42"/>
        <v>是</v>
      </c>
      <c r="I647" s="452" t="str">
        <f t="shared" si="43"/>
        <v>项</v>
      </c>
    </row>
    <row r="648" ht="34.9" customHeight="1" spans="1:9">
      <c r="A648" s="461">
        <v>2082803</v>
      </c>
      <c r="B648" s="462" t="s">
        <v>181</v>
      </c>
      <c r="C648" s="464">
        <v>0</v>
      </c>
      <c r="D648" s="165">
        <v>0</v>
      </c>
      <c r="E648" s="253">
        <v>0</v>
      </c>
      <c r="F648" s="463" t="str">
        <f t="shared" si="40"/>
        <v/>
      </c>
      <c r="G648" s="463" t="str">
        <f t="shared" si="41"/>
        <v/>
      </c>
      <c r="H648" s="460" t="str">
        <f t="shared" si="42"/>
        <v>否</v>
      </c>
      <c r="I648" s="452" t="str">
        <f t="shared" si="43"/>
        <v>项</v>
      </c>
    </row>
    <row r="649" ht="34.9" customHeight="1" spans="1:9">
      <c r="A649" s="461">
        <v>2082804</v>
      </c>
      <c r="B649" s="462" t="s">
        <v>632</v>
      </c>
      <c r="C649" s="464">
        <v>3</v>
      </c>
      <c r="D649" s="165">
        <v>3</v>
      </c>
      <c r="E649" s="253">
        <v>0</v>
      </c>
      <c r="F649" s="463">
        <f t="shared" si="40"/>
        <v>-1</v>
      </c>
      <c r="G649" s="463">
        <f t="shared" si="41"/>
        <v>0</v>
      </c>
      <c r="H649" s="460" t="str">
        <f t="shared" si="42"/>
        <v>是</v>
      </c>
      <c r="I649" s="452" t="str">
        <f t="shared" si="43"/>
        <v>项</v>
      </c>
    </row>
    <row r="650" ht="34.9" customHeight="1" spans="1:9">
      <c r="A650" s="461">
        <v>2082805</v>
      </c>
      <c r="B650" s="462" t="s">
        <v>633</v>
      </c>
      <c r="C650" s="464">
        <v>0</v>
      </c>
      <c r="D650" s="165">
        <v>0</v>
      </c>
      <c r="E650" s="253">
        <v>0</v>
      </c>
      <c r="F650" s="463" t="str">
        <f t="shared" si="40"/>
        <v/>
      </c>
      <c r="G650" s="463" t="str">
        <f t="shared" si="41"/>
        <v/>
      </c>
      <c r="H650" s="460" t="str">
        <f t="shared" si="42"/>
        <v>否</v>
      </c>
      <c r="I650" s="452" t="str">
        <f t="shared" si="43"/>
        <v>项</v>
      </c>
    </row>
    <row r="651" ht="34.9" customHeight="1" spans="1:9">
      <c r="A651" s="461">
        <v>2082850</v>
      </c>
      <c r="B651" s="462" t="s">
        <v>188</v>
      </c>
      <c r="C651" s="464">
        <v>0</v>
      </c>
      <c r="D651" s="165">
        <v>0</v>
      </c>
      <c r="E651" s="253">
        <v>11</v>
      </c>
      <c r="F651" s="463" t="str">
        <f t="shared" si="40"/>
        <v/>
      </c>
      <c r="G651" s="463" t="str">
        <f t="shared" si="41"/>
        <v/>
      </c>
      <c r="H651" s="460" t="str">
        <f t="shared" si="42"/>
        <v>是</v>
      </c>
      <c r="I651" s="452" t="str">
        <f t="shared" si="43"/>
        <v>项</v>
      </c>
    </row>
    <row r="652" ht="34.9" customHeight="1" spans="1:9">
      <c r="A652" s="461">
        <v>2082899</v>
      </c>
      <c r="B652" s="462" t="s">
        <v>634</v>
      </c>
      <c r="C652" s="464">
        <v>0</v>
      </c>
      <c r="D652" s="165">
        <v>0</v>
      </c>
      <c r="E652" s="253">
        <v>2</v>
      </c>
      <c r="F652" s="463" t="str">
        <f t="shared" si="40"/>
        <v/>
      </c>
      <c r="G652" s="463" t="str">
        <f t="shared" si="41"/>
        <v/>
      </c>
      <c r="H652" s="460" t="str">
        <f t="shared" si="42"/>
        <v>是</v>
      </c>
      <c r="I652" s="452" t="str">
        <f t="shared" si="43"/>
        <v>项</v>
      </c>
    </row>
    <row r="653" ht="34.9" customHeight="1" spans="1:9">
      <c r="A653" s="461">
        <v>20830</v>
      </c>
      <c r="B653" s="462" t="s">
        <v>635</v>
      </c>
      <c r="C653" s="176">
        <f>SUM(C654:C655)</f>
        <v>0</v>
      </c>
      <c r="D653" s="176">
        <f>SUM(D654:D655)</f>
        <v>0</v>
      </c>
      <c r="E653" s="176">
        <f>SUM(E654:E655)</f>
        <v>30</v>
      </c>
      <c r="F653" s="463" t="str">
        <f t="shared" si="40"/>
        <v/>
      </c>
      <c r="G653" s="463" t="str">
        <f t="shared" si="41"/>
        <v/>
      </c>
      <c r="H653" s="460" t="str">
        <f t="shared" si="42"/>
        <v>是</v>
      </c>
      <c r="I653" s="452" t="str">
        <f t="shared" si="43"/>
        <v>款</v>
      </c>
    </row>
    <row r="654" ht="34.9" customHeight="1" spans="1:9">
      <c r="A654" s="461">
        <v>2083001</v>
      </c>
      <c r="B654" s="462" t="s">
        <v>636</v>
      </c>
      <c r="C654" s="176"/>
      <c r="D654" s="165">
        <v>0</v>
      </c>
      <c r="E654" s="253">
        <v>30</v>
      </c>
      <c r="F654" s="463" t="str">
        <f t="shared" si="40"/>
        <v/>
      </c>
      <c r="G654" s="463" t="str">
        <f t="shared" si="41"/>
        <v/>
      </c>
      <c r="H654" s="460" t="str">
        <f t="shared" si="42"/>
        <v>是</v>
      </c>
      <c r="I654" s="452" t="str">
        <f t="shared" si="43"/>
        <v>项</v>
      </c>
    </row>
    <row r="655" ht="34.9" customHeight="1" spans="1:9">
      <c r="A655" s="461">
        <v>2083099</v>
      </c>
      <c r="B655" s="462" t="s">
        <v>637</v>
      </c>
      <c r="C655" s="176"/>
      <c r="D655" s="165">
        <v>0</v>
      </c>
      <c r="E655" s="253">
        <v>0</v>
      </c>
      <c r="F655" s="463" t="str">
        <f t="shared" si="40"/>
        <v/>
      </c>
      <c r="G655" s="463" t="str">
        <f t="shared" si="41"/>
        <v/>
      </c>
      <c r="H655" s="460" t="str">
        <f t="shared" si="42"/>
        <v>否</v>
      </c>
      <c r="I655" s="452" t="str">
        <f t="shared" si="43"/>
        <v>项</v>
      </c>
    </row>
    <row r="656" ht="34.9" customHeight="1" spans="1:9">
      <c r="A656" s="461">
        <v>20899</v>
      </c>
      <c r="B656" s="462" t="s">
        <v>638</v>
      </c>
      <c r="C656" s="176">
        <f>C657</f>
        <v>150</v>
      </c>
      <c r="D656" s="176">
        <f>D657</f>
        <v>0</v>
      </c>
      <c r="E656" s="176">
        <f>E657</f>
        <v>72</v>
      </c>
      <c r="F656" s="463">
        <f t="shared" si="40"/>
        <v>-0.52</v>
      </c>
      <c r="G656" s="463" t="str">
        <f t="shared" si="41"/>
        <v/>
      </c>
      <c r="H656" s="460" t="str">
        <f t="shared" si="42"/>
        <v>是</v>
      </c>
      <c r="I656" s="452" t="str">
        <f t="shared" si="43"/>
        <v>款</v>
      </c>
    </row>
    <row r="657" ht="34.9" customHeight="1" spans="1:9">
      <c r="A657" s="461" t="s">
        <v>639</v>
      </c>
      <c r="B657" s="462" t="s">
        <v>640</v>
      </c>
      <c r="C657" s="464">
        <v>150</v>
      </c>
      <c r="D657" s="165">
        <v>0</v>
      </c>
      <c r="E657" s="253">
        <v>72</v>
      </c>
      <c r="F657" s="463">
        <f t="shared" si="40"/>
        <v>-0.52</v>
      </c>
      <c r="G657" s="463" t="str">
        <f t="shared" si="41"/>
        <v/>
      </c>
      <c r="H657" s="460" t="str">
        <f t="shared" si="42"/>
        <v>是</v>
      </c>
      <c r="I657" s="452" t="str">
        <f t="shared" si="43"/>
        <v>项</v>
      </c>
    </row>
    <row r="658" ht="34.9" customHeight="1" spans="1:9">
      <c r="A658" s="457">
        <v>210</v>
      </c>
      <c r="B658" s="458" t="s">
        <v>134</v>
      </c>
      <c r="C658" s="172">
        <f>SUM(C659,C664,C678,C682,C694,C697,C701,C706,C710,C714,C717,C726,C728)</f>
        <v>16449</v>
      </c>
      <c r="D658" s="172">
        <f>SUM(D659,D664,D678,D682,D694,D697,D701,D706,D710,D714,D717,D726,D728)</f>
        <v>15198</v>
      </c>
      <c r="E658" s="173">
        <f>SUM(E659,E664,E678,E682,E694,E697,E701,E706,E710,E714,E717,E726,E728)</f>
        <v>19341</v>
      </c>
      <c r="F658" s="459">
        <f t="shared" si="40"/>
        <v>0.175816159037024</v>
      </c>
      <c r="G658" s="459">
        <f t="shared" si="41"/>
        <v>1.27260165811291</v>
      </c>
      <c r="H658" s="460" t="str">
        <f t="shared" si="42"/>
        <v>是</v>
      </c>
      <c r="I658" s="452" t="str">
        <f t="shared" si="43"/>
        <v>类</v>
      </c>
    </row>
    <row r="659" ht="34.9" customHeight="1" spans="1:9">
      <c r="A659" s="461">
        <v>21001</v>
      </c>
      <c r="B659" s="462" t="s">
        <v>641</v>
      </c>
      <c r="C659" s="176">
        <f>SUM(C660:C663)</f>
        <v>868</v>
      </c>
      <c r="D659" s="176">
        <f>SUM(D660:D663)</f>
        <v>874</v>
      </c>
      <c r="E659" s="177">
        <f>SUM(E660:E663)</f>
        <v>783</v>
      </c>
      <c r="F659" s="463">
        <f t="shared" si="40"/>
        <v>-0.097926267281106</v>
      </c>
      <c r="G659" s="463">
        <f t="shared" si="41"/>
        <v>0.895881006864989</v>
      </c>
      <c r="H659" s="460" t="str">
        <f t="shared" si="42"/>
        <v>是</v>
      </c>
      <c r="I659" s="452" t="str">
        <f t="shared" si="43"/>
        <v>款</v>
      </c>
    </row>
    <row r="660" ht="34.9" customHeight="1" spans="1:9">
      <c r="A660" s="461">
        <v>2100101</v>
      </c>
      <c r="B660" s="462" t="s">
        <v>179</v>
      </c>
      <c r="C660" s="464">
        <v>646</v>
      </c>
      <c r="D660" s="165">
        <v>646</v>
      </c>
      <c r="E660" s="253">
        <v>408</v>
      </c>
      <c r="F660" s="463">
        <f t="shared" si="40"/>
        <v>-0.368421052631579</v>
      </c>
      <c r="G660" s="463">
        <f t="shared" si="41"/>
        <v>0.631578947368421</v>
      </c>
      <c r="H660" s="460" t="str">
        <f t="shared" si="42"/>
        <v>是</v>
      </c>
      <c r="I660" s="452" t="str">
        <f t="shared" si="43"/>
        <v>项</v>
      </c>
    </row>
    <row r="661" ht="34.9" customHeight="1" spans="1:9">
      <c r="A661" s="461">
        <v>2100102</v>
      </c>
      <c r="B661" s="462" t="s">
        <v>180</v>
      </c>
      <c r="C661" s="464">
        <v>222</v>
      </c>
      <c r="D661" s="165">
        <v>228</v>
      </c>
      <c r="E661" s="253">
        <v>354</v>
      </c>
      <c r="F661" s="463">
        <f t="shared" si="40"/>
        <v>0.594594594594595</v>
      </c>
      <c r="G661" s="463">
        <f t="shared" si="41"/>
        <v>1.55263157894737</v>
      </c>
      <c r="H661" s="460" t="str">
        <f t="shared" si="42"/>
        <v>是</v>
      </c>
      <c r="I661" s="452" t="str">
        <f t="shared" si="43"/>
        <v>项</v>
      </c>
    </row>
    <row r="662" ht="34.9" customHeight="1" spans="1:9">
      <c r="A662" s="461">
        <v>2100103</v>
      </c>
      <c r="B662" s="462" t="s">
        <v>181</v>
      </c>
      <c r="C662" s="176"/>
      <c r="D662" s="165">
        <v>0</v>
      </c>
      <c r="E662" s="253">
        <v>0</v>
      </c>
      <c r="F662" s="463" t="str">
        <f t="shared" si="40"/>
        <v/>
      </c>
      <c r="G662" s="463" t="str">
        <f t="shared" si="41"/>
        <v/>
      </c>
      <c r="H662" s="460" t="str">
        <f t="shared" si="42"/>
        <v>否</v>
      </c>
      <c r="I662" s="452" t="str">
        <f t="shared" si="43"/>
        <v>项</v>
      </c>
    </row>
    <row r="663" ht="34.9" customHeight="1" spans="1:9">
      <c r="A663" s="461">
        <v>2100199</v>
      </c>
      <c r="B663" s="462" t="s">
        <v>642</v>
      </c>
      <c r="C663" s="176"/>
      <c r="D663" s="165">
        <v>0</v>
      </c>
      <c r="E663" s="253">
        <v>21</v>
      </c>
      <c r="F663" s="463" t="str">
        <f t="shared" si="40"/>
        <v/>
      </c>
      <c r="G663" s="463" t="str">
        <f t="shared" si="41"/>
        <v/>
      </c>
      <c r="H663" s="460" t="str">
        <f t="shared" si="42"/>
        <v>是</v>
      </c>
      <c r="I663" s="452" t="str">
        <f t="shared" si="43"/>
        <v>项</v>
      </c>
    </row>
    <row r="664" ht="34.9" customHeight="1" spans="1:9">
      <c r="A664" s="461">
        <v>21002</v>
      </c>
      <c r="B664" s="462" t="s">
        <v>643</v>
      </c>
      <c r="C664" s="176">
        <f>SUM(C665:C677)</f>
        <v>1929</v>
      </c>
      <c r="D664" s="176">
        <f>SUM(D665:D677)</f>
        <v>1929</v>
      </c>
      <c r="E664" s="177">
        <f>SUM(E665:E677)</f>
        <v>3739</v>
      </c>
      <c r="F664" s="463">
        <f t="shared" si="40"/>
        <v>0.938310005184033</v>
      </c>
      <c r="G664" s="463">
        <f t="shared" si="41"/>
        <v>1.93831000518403</v>
      </c>
      <c r="H664" s="460" t="str">
        <f t="shared" si="42"/>
        <v>是</v>
      </c>
      <c r="I664" s="452" t="str">
        <f t="shared" si="43"/>
        <v>款</v>
      </c>
    </row>
    <row r="665" ht="34.9" customHeight="1" spans="1:9">
      <c r="A665" s="461">
        <v>2100201</v>
      </c>
      <c r="B665" s="462" t="s">
        <v>644</v>
      </c>
      <c r="C665" s="464">
        <v>1207</v>
      </c>
      <c r="D665" s="165">
        <v>1207</v>
      </c>
      <c r="E665" s="253">
        <v>3068</v>
      </c>
      <c r="F665" s="463">
        <f t="shared" si="40"/>
        <v>1.54183927091964</v>
      </c>
      <c r="G665" s="463">
        <f t="shared" si="41"/>
        <v>2.54183927091964</v>
      </c>
      <c r="H665" s="460" t="str">
        <f t="shared" si="42"/>
        <v>是</v>
      </c>
      <c r="I665" s="452" t="str">
        <f t="shared" si="43"/>
        <v>项</v>
      </c>
    </row>
    <row r="666" ht="34.9" customHeight="1" spans="1:9">
      <c r="A666" s="461">
        <v>2100202</v>
      </c>
      <c r="B666" s="462" t="s">
        <v>645</v>
      </c>
      <c r="C666" s="464">
        <v>478</v>
      </c>
      <c r="D666" s="165">
        <v>478</v>
      </c>
      <c r="E666" s="253">
        <v>522</v>
      </c>
      <c r="F666" s="463">
        <f t="shared" si="40"/>
        <v>0.0920502092050208</v>
      </c>
      <c r="G666" s="463">
        <f t="shared" si="41"/>
        <v>1.09205020920502</v>
      </c>
      <c r="H666" s="460" t="str">
        <f t="shared" si="42"/>
        <v>是</v>
      </c>
      <c r="I666" s="452" t="str">
        <f t="shared" si="43"/>
        <v>项</v>
      </c>
    </row>
    <row r="667" ht="34.9" customHeight="1" spans="1:9">
      <c r="A667" s="461">
        <v>2100203</v>
      </c>
      <c r="B667" s="462" t="s">
        <v>646</v>
      </c>
      <c r="C667" s="464">
        <v>0</v>
      </c>
      <c r="D667" s="165">
        <v>0</v>
      </c>
      <c r="E667" s="253">
        <v>0</v>
      </c>
      <c r="F667" s="463" t="str">
        <f t="shared" si="40"/>
        <v/>
      </c>
      <c r="G667" s="463" t="str">
        <f t="shared" si="41"/>
        <v/>
      </c>
      <c r="H667" s="460" t="str">
        <f t="shared" si="42"/>
        <v>否</v>
      </c>
      <c r="I667" s="452" t="str">
        <f t="shared" si="43"/>
        <v>项</v>
      </c>
    </row>
    <row r="668" ht="34.9" customHeight="1" spans="1:9">
      <c r="A668" s="461">
        <v>2100204</v>
      </c>
      <c r="B668" s="462" t="s">
        <v>647</v>
      </c>
      <c r="C668" s="464">
        <v>0</v>
      </c>
      <c r="D668" s="165">
        <v>0</v>
      </c>
      <c r="E668" s="253">
        <v>0</v>
      </c>
      <c r="F668" s="463" t="str">
        <f t="shared" si="40"/>
        <v/>
      </c>
      <c r="G668" s="463" t="str">
        <f t="shared" si="41"/>
        <v/>
      </c>
      <c r="H668" s="460" t="str">
        <f t="shared" si="42"/>
        <v>否</v>
      </c>
      <c r="I668" s="452" t="str">
        <f t="shared" si="43"/>
        <v>项</v>
      </c>
    </row>
    <row r="669" ht="34.9" customHeight="1" spans="1:9">
      <c r="A669" s="461">
        <v>2100205</v>
      </c>
      <c r="B669" s="462" t="s">
        <v>648</v>
      </c>
      <c r="C669" s="464">
        <v>0</v>
      </c>
      <c r="D669" s="165">
        <v>0</v>
      </c>
      <c r="E669" s="253">
        <v>0</v>
      </c>
      <c r="F669" s="463" t="str">
        <f t="shared" si="40"/>
        <v/>
      </c>
      <c r="G669" s="463" t="str">
        <f t="shared" si="41"/>
        <v/>
      </c>
      <c r="H669" s="460" t="str">
        <f t="shared" si="42"/>
        <v>否</v>
      </c>
      <c r="I669" s="452" t="str">
        <f t="shared" si="43"/>
        <v>项</v>
      </c>
    </row>
    <row r="670" ht="34.9" customHeight="1" spans="1:9">
      <c r="A670" s="461">
        <v>2100206</v>
      </c>
      <c r="B670" s="462" t="s">
        <v>649</v>
      </c>
      <c r="C670" s="464">
        <v>0</v>
      </c>
      <c r="D670" s="165">
        <v>0</v>
      </c>
      <c r="E670" s="253">
        <v>0</v>
      </c>
      <c r="F670" s="463" t="str">
        <f t="shared" si="40"/>
        <v/>
      </c>
      <c r="G670" s="463" t="str">
        <f t="shared" si="41"/>
        <v/>
      </c>
      <c r="H670" s="460" t="str">
        <f t="shared" si="42"/>
        <v>否</v>
      </c>
      <c r="I670" s="452" t="str">
        <f t="shared" si="43"/>
        <v>项</v>
      </c>
    </row>
    <row r="671" ht="34.9" customHeight="1" spans="1:9">
      <c r="A671" s="461">
        <v>2100207</v>
      </c>
      <c r="B671" s="462" t="s">
        <v>650</v>
      </c>
      <c r="C671" s="464">
        <v>0</v>
      </c>
      <c r="D671" s="165">
        <v>0</v>
      </c>
      <c r="E671" s="253">
        <v>0</v>
      </c>
      <c r="F671" s="463" t="str">
        <f t="shared" si="40"/>
        <v/>
      </c>
      <c r="G671" s="463" t="str">
        <f t="shared" si="41"/>
        <v/>
      </c>
      <c r="H671" s="460" t="str">
        <f t="shared" si="42"/>
        <v>否</v>
      </c>
      <c r="I671" s="452" t="str">
        <f t="shared" si="43"/>
        <v>项</v>
      </c>
    </row>
    <row r="672" ht="34.9" customHeight="1" spans="1:9">
      <c r="A672" s="461">
        <v>2100208</v>
      </c>
      <c r="B672" s="462" t="s">
        <v>651</v>
      </c>
      <c r="C672" s="464">
        <v>0</v>
      </c>
      <c r="D672" s="165">
        <v>0</v>
      </c>
      <c r="E672" s="253">
        <v>0</v>
      </c>
      <c r="F672" s="463" t="str">
        <f t="shared" si="40"/>
        <v/>
      </c>
      <c r="G672" s="463" t="str">
        <f t="shared" si="41"/>
        <v/>
      </c>
      <c r="H672" s="460" t="str">
        <f t="shared" si="42"/>
        <v>否</v>
      </c>
      <c r="I672" s="452" t="str">
        <f t="shared" si="43"/>
        <v>项</v>
      </c>
    </row>
    <row r="673" ht="34.9" customHeight="1" spans="1:9">
      <c r="A673" s="473">
        <v>2100209</v>
      </c>
      <c r="B673" s="462" t="s">
        <v>652</v>
      </c>
      <c r="C673" s="464">
        <v>0</v>
      </c>
      <c r="D673" s="165">
        <v>0</v>
      </c>
      <c r="E673" s="253">
        <v>0</v>
      </c>
      <c r="F673" s="463" t="str">
        <f t="shared" si="40"/>
        <v/>
      </c>
      <c r="G673" s="463" t="str">
        <f t="shared" si="41"/>
        <v/>
      </c>
      <c r="H673" s="460" t="str">
        <f t="shared" si="42"/>
        <v>否</v>
      </c>
      <c r="I673" s="452" t="str">
        <f t="shared" si="43"/>
        <v>项</v>
      </c>
    </row>
    <row r="674" ht="34.9" customHeight="1" spans="1:9">
      <c r="A674" s="461">
        <v>2100210</v>
      </c>
      <c r="B674" s="462" t="s">
        <v>653</v>
      </c>
      <c r="C674" s="464">
        <v>0</v>
      </c>
      <c r="D674" s="165">
        <v>0</v>
      </c>
      <c r="E674" s="253">
        <v>0</v>
      </c>
      <c r="F674" s="463" t="str">
        <f t="shared" si="40"/>
        <v/>
      </c>
      <c r="G674" s="463" t="str">
        <f t="shared" si="41"/>
        <v/>
      </c>
      <c r="H674" s="460" t="str">
        <f t="shared" si="42"/>
        <v>否</v>
      </c>
      <c r="I674" s="452" t="str">
        <f t="shared" si="43"/>
        <v>项</v>
      </c>
    </row>
    <row r="675" ht="34.9" customHeight="1" spans="1:9">
      <c r="A675" s="461">
        <v>2100211</v>
      </c>
      <c r="B675" s="462" t="s">
        <v>654</v>
      </c>
      <c r="C675" s="464">
        <v>0</v>
      </c>
      <c r="D675" s="165">
        <v>0</v>
      </c>
      <c r="E675" s="253">
        <v>0</v>
      </c>
      <c r="F675" s="463" t="str">
        <f t="shared" si="40"/>
        <v/>
      </c>
      <c r="G675" s="463" t="str">
        <f t="shared" si="41"/>
        <v/>
      </c>
      <c r="H675" s="460" t="str">
        <f t="shared" si="42"/>
        <v>否</v>
      </c>
      <c r="I675" s="452" t="str">
        <f t="shared" si="43"/>
        <v>项</v>
      </c>
    </row>
    <row r="676" ht="34.9" customHeight="1" spans="1:9">
      <c r="A676" s="461">
        <v>2100212</v>
      </c>
      <c r="B676" s="462" t="s">
        <v>655</v>
      </c>
      <c r="C676" s="464">
        <v>0</v>
      </c>
      <c r="D676" s="165">
        <v>0</v>
      </c>
      <c r="E676" s="253">
        <v>0</v>
      </c>
      <c r="F676" s="463" t="str">
        <f t="shared" si="40"/>
        <v/>
      </c>
      <c r="G676" s="463" t="str">
        <f t="shared" si="41"/>
        <v/>
      </c>
      <c r="H676" s="460" t="str">
        <f t="shared" si="42"/>
        <v>否</v>
      </c>
      <c r="I676" s="452" t="str">
        <f t="shared" si="43"/>
        <v>项</v>
      </c>
    </row>
    <row r="677" ht="34.9" customHeight="1" spans="1:9">
      <c r="A677" s="461">
        <v>2100299</v>
      </c>
      <c r="B677" s="462" t="s">
        <v>656</v>
      </c>
      <c r="C677" s="464">
        <v>244</v>
      </c>
      <c r="D677" s="165">
        <v>244</v>
      </c>
      <c r="E677" s="253">
        <v>149</v>
      </c>
      <c r="F677" s="463">
        <f t="shared" si="40"/>
        <v>-0.389344262295082</v>
      </c>
      <c r="G677" s="463">
        <f t="shared" si="41"/>
        <v>0.610655737704918</v>
      </c>
      <c r="H677" s="460" t="str">
        <f t="shared" si="42"/>
        <v>是</v>
      </c>
      <c r="I677" s="452" t="str">
        <f t="shared" si="43"/>
        <v>项</v>
      </c>
    </row>
    <row r="678" ht="34.9" customHeight="1" spans="1:9">
      <c r="A678" s="461">
        <v>21003</v>
      </c>
      <c r="B678" s="462" t="s">
        <v>657</v>
      </c>
      <c r="C678" s="176">
        <f>SUM(C679:C681)</f>
        <v>1567</v>
      </c>
      <c r="D678" s="176">
        <f>SUM(D679:D681)</f>
        <v>1567</v>
      </c>
      <c r="E678" s="177">
        <f>SUM(E679:E681)</f>
        <v>1792</v>
      </c>
      <c r="F678" s="463">
        <f t="shared" si="40"/>
        <v>0.143586470963625</v>
      </c>
      <c r="G678" s="463">
        <f t="shared" si="41"/>
        <v>1.14358647096362</v>
      </c>
      <c r="H678" s="460" t="str">
        <f t="shared" si="42"/>
        <v>是</v>
      </c>
      <c r="I678" s="452" t="str">
        <f t="shared" si="43"/>
        <v>款</v>
      </c>
    </row>
    <row r="679" ht="34.9" customHeight="1" spans="1:9">
      <c r="A679" s="461">
        <v>2100301</v>
      </c>
      <c r="B679" s="462" t="s">
        <v>658</v>
      </c>
      <c r="C679" s="464">
        <v>0</v>
      </c>
      <c r="D679" s="165">
        <v>0</v>
      </c>
      <c r="E679" s="253">
        <v>0</v>
      </c>
      <c r="F679" s="463" t="str">
        <f t="shared" si="40"/>
        <v/>
      </c>
      <c r="G679" s="463" t="str">
        <f t="shared" si="41"/>
        <v/>
      </c>
      <c r="H679" s="460" t="str">
        <f t="shared" si="42"/>
        <v>否</v>
      </c>
      <c r="I679" s="452" t="str">
        <f t="shared" si="43"/>
        <v>项</v>
      </c>
    </row>
    <row r="680" ht="34.9" customHeight="1" spans="1:9">
      <c r="A680" s="461">
        <v>2100302</v>
      </c>
      <c r="B680" s="462" t="s">
        <v>659</v>
      </c>
      <c r="C680" s="464">
        <v>1567</v>
      </c>
      <c r="D680" s="165">
        <v>1567</v>
      </c>
      <c r="E680" s="253">
        <v>1526</v>
      </c>
      <c r="F680" s="463">
        <f t="shared" si="40"/>
        <v>-0.0261646458200383</v>
      </c>
      <c r="G680" s="463">
        <f t="shared" si="41"/>
        <v>0.973835354179962</v>
      </c>
      <c r="H680" s="460" t="str">
        <f t="shared" si="42"/>
        <v>是</v>
      </c>
      <c r="I680" s="452" t="str">
        <f t="shared" si="43"/>
        <v>项</v>
      </c>
    </row>
    <row r="681" s="305" customFormat="1" ht="34.9" customHeight="1" spans="1:9">
      <c r="A681" s="461">
        <v>2100399</v>
      </c>
      <c r="B681" s="462" t="s">
        <v>660</v>
      </c>
      <c r="C681" s="464">
        <v>0</v>
      </c>
      <c r="D681" s="165">
        <v>0</v>
      </c>
      <c r="E681" s="253">
        <v>266</v>
      </c>
      <c r="F681" s="463" t="str">
        <f t="shared" si="40"/>
        <v/>
      </c>
      <c r="G681" s="463" t="str">
        <f t="shared" si="41"/>
        <v/>
      </c>
      <c r="H681" s="460" t="str">
        <f t="shared" si="42"/>
        <v>是</v>
      </c>
      <c r="I681" s="452" t="str">
        <f t="shared" si="43"/>
        <v>项</v>
      </c>
    </row>
    <row r="682" ht="34.9" customHeight="1" spans="1:9">
      <c r="A682" s="461">
        <v>21004</v>
      </c>
      <c r="B682" s="462" t="s">
        <v>661</v>
      </c>
      <c r="C682" s="176">
        <f>SUM(C683:C693)</f>
        <v>2182</v>
      </c>
      <c r="D682" s="176">
        <f>SUM(D683:D693)</f>
        <v>2182</v>
      </c>
      <c r="E682" s="177">
        <f>SUM(E683:E693)</f>
        <v>2658</v>
      </c>
      <c r="F682" s="463">
        <f t="shared" si="40"/>
        <v>0.218148487626031</v>
      </c>
      <c r="G682" s="463">
        <f t="shared" si="41"/>
        <v>1.21814848762603</v>
      </c>
      <c r="H682" s="460" t="str">
        <f t="shared" si="42"/>
        <v>是</v>
      </c>
      <c r="I682" s="452" t="str">
        <f t="shared" si="43"/>
        <v>款</v>
      </c>
    </row>
    <row r="683" ht="34.9" customHeight="1" spans="1:9">
      <c r="A683" s="461">
        <v>2100401</v>
      </c>
      <c r="B683" s="462" t="s">
        <v>662</v>
      </c>
      <c r="C683" s="464">
        <v>647</v>
      </c>
      <c r="D683" s="165">
        <v>647</v>
      </c>
      <c r="E683" s="253">
        <v>406</v>
      </c>
      <c r="F683" s="463">
        <f t="shared" si="40"/>
        <v>-0.372488408037094</v>
      </c>
      <c r="G683" s="463">
        <f t="shared" si="41"/>
        <v>0.627511591962906</v>
      </c>
      <c r="H683" s="460" t="str">
        <f t="shared" si="42"/>
        <v>是</v>
      </c>
      <c r="I683" s="452" t="str">
        <f t="shared" si="43"/>
        <v>项</v>
      </c>
    </row>
    <row r="684" ht="34.9" customHeight="1" spans="1:9">
      <c r="A684" s="461">
        <v>2100402</v>
      </c>
      <c r="B684" s="462" t="s">
        <v>663</v>
      </c>
      <c r="C684" s="464">
        <v>79</v>
      </c>
      <c r="D684" s="165">
        <v>79</v>
      </c>
      <c r="E684" s="253">
        <v>83</v>
      </c>
      <c r="F684" s="463">
        <f t="shared" si="40"/>
        <v>0.0506329113924051</v>
      </c>
      <c r="G684" s="463">
        <f t="shared" si="41"/>
        <v>1.05063291139241</v>
      </c>
      <c r="H684" s="460" t="str">
        <f t="shared" si="42"/>
        <v>是</v>
      </c>
      <c r="I684" s="452" t="str">
        <f t="shared" si="43"/>
        <v>项</v>
      </c>
    </row>
    <row r="685" ht="34.9" customHeight="1" spans="1:9">
      <c r="A685" s="461">
        <v>2100403</v>
      </c>
      <c r="B685" s="462" t="s">
        <v>664</v>
      </c>
      <c r="C685" s="464">
        <v>514</v>
      </c>
      <c r="D685" s="165">
        <v>514</v>
      </c>
      <c r="E685" s="253">
        <v>319</v>
      </c>
      <c r="F685" s="463">
        <f t="shared" si="40"/>
        <v>-0.379377431906615</v>
      </c>
      <c r="G685" s="463">
        <f t="shared" si="41"/>
        <v>0.620622568093385</v>
      </c>
      <c r="H685" s="460" t="str">
        <f t="shared" si="42"/>
        <v>是</v>
      </c>
      <c r="I685" s="452" t="str">
        <f t="shared" si="43"/>
        <v>项</v>
      </c>
    </row>
    <row r="686" ht="34.9" customHeight="1" spans="1:9">
      <c r="A686" s="461">
        <v>2100404</v>
      </c>
      <c r="B686" s="462" t="s">
        <v>665</v>
      </c>
      <c r="C686" s="464">
        <v>0</v>
      </c>
      <c r="D686" s="165">
        <v>0</v>
      </c>
      <c r="E686" s="253">
        <v>0</v>
      </c>
      <c r="F686" s="463" t="str">
        <f t="shared" si="40"/>
        <v/>
      </c>
      <c r="G686" s="463" t="str">
        <f t="shared" si="41"/>
        <v/>
      </c>
      <c r="H686" s="460" t="str">
        <f t="shared" si="42"/>
        <v>否</v>
      </c>
      <c r="I686" s="452" t="str">
        <f t="shared" si="43"/>
        <v>项</v>
      </c>
    </row>
    <row r="687" ht="34.9" customHeight="1" spans="1:9">
      <c r="A687" s="461">
        <v>2100405</v>
      </c>
      <c r="B687" s="462" t="s">
        <v>666</v>
      </c>
      <c r="C687" s="464">
        <v>0</v>
      </c>
      <c r="D687" s="165">
        <v>0</v>
      </c>
      <c r="E687" s="253">
        <v>0</v>
      </c>
      <c r="F687" s="463" t="str">
        <f t="shared" si="40"/>
        <v/>
      </c>
      <c r="G687" s="463" t="str">
        <f t="shared" si="41"/>
        <v/>
      </c>
      <c r="H687" s="460" t="str">
        <f t="shared" si="42"/>
        <v>否</v>
      </c>
      <c r="I687" s="452" t="str">
        <f t="shared" si="43"/>
        <v>项</v>
      </c>
    </row>
    <row r="688" ht="34.9" customHeight="1" spans="1:9">
      <c r="A688" s="461">
        <v>2100406</v>
      </c>
      <c r="B688" s="462" t="s">
        <v>667</v>
      </c>
      <c r="C688" s="464">
        <v>0</v>
      </c>
      <c r="D688" s="165">
        <v>0</v>
      </c>
      <c r="E688" s="253">
        <v>0</v>
      </c>
      <c r="F688" s="463" t="str">
        <f t="shared" si="40"/>
        <v/>
      </c>
      <c r="G688" s="463" t="str">
        <f t="shared" si="41"/>
        <v/>
      </c>
      <c r="H688" s="460" t="str">
        <f t="shared" si="42"/>
        <v>否</v>
      </c>
      <c r="I688" s="452" t="str">
        <f t="shared" si="43"/>
        <v>项</v>
      </c>
    </row>
    <row r="689" ht="34.9" customHeight="1" spans="1:9">
      <c r="A689" s="461">
        <v>2100407</v>
      </c>
      <c r="B689" s="462" t="s">
        <v>668</v>
      </c>
      <c r="C689" s="464">
        <v>0</v>
      </c>
      <c r="D689" s="165">
        <v>0</v>
      </c>
      <c r="E689" s="253">
        <v>0</v>
      </c>
      <c r="F689" s="463" t="str">
        <f t="shared" si="40"/>
        <v/>
      </c>
      <c r="G689" s="463" t="str">
        <f t="shared" si="41"/>
        <v/>
      </c>
      <c r="H689" s="460" t="str">
        <f t="shared" si="42"/>
        <v>否</v>
      </c>
      <c r="I689" s="452" t="str">
        <f t="shared" si="43"/>
        <v>项</v>
      </c>
    </row>
    <row r="690" ht="34.9" customHeight="1" spans="1:9">
      <c r="A690" s="461">
        <v>2100408</v>
      </c>
      <c r="B690" s="462" t="s">
        <v>669</v>
      </c>
      <c r="C690" s="464">
        <v>800</v>
      </c>
      <c r="D690" s="165">
        <v>800</v>
      </c>
      <c r="E690" s="253">
        <v>821</v>
      </c>
      <c r="F690" s="463">
        <f t="shared" si="40"/>
        <v>0.0262500000000001</v>
      </c>
      <c r="G690" s="463">
        <f t="shared" si="41"/>
        <v>1.02625</v>
      </c>
      <c r="H690" s="460" t="str">
        <f t="shared" si="42"/>
        <v>是</v>
      </c>
      <c r="I690" s="452" t="str">
        <f t="shared" si="43"/>
        <v>项</v>
      </c>
    </row>
    <row r="691" ht="34.9" customHeight="1" spans="1:9">
      <c r="A691" s="461">
        <v>2100409</v>
      </c>
      <c r="B691" s="462" t="s">
        <v>670</v>
      </c>
      <c r="C691" s="464">
        <v>142</v>
      </c>
      <c r="D691" s="165">
        <v>142</v>
      </c>
      <c r="E691" s="253">
        <v>602</v>
      </c>
      <c r="F691" s="463">
        <f t="shared" si="40"/>
        <v>3.23943661971831</v>
      </c>
      <c r="G691" s="463">
        <f t="shared" si="41"/>
        <v>4.23943661971831</v>
      </c>
      <c r="H691" s="460" t="str">
        <f t="shared" si="42"/>
        <v>是</v>
      </c>
      <c r="I691" s="452" t="str">
        <f t="shared" si="43"/>
        <v>项</v>
      </c>
    </row>
    <row r="692" ht="34.9" customHeight="1" spans="1:9">
      <c r="A692" s="461">
        <v>2100410</v>
      </c>
      <c r="B692" s="462" t="s">
        <v>671</v>
      </c>
      <c r="C692" s="464">
        <v>0</v>
      </c>
      <c r="D692" s="165">
        <v>0</v>
      </c>
      <c r="E692" s="253">
        <v>177</v>
      </c>
      <c r="F692" s="463" t="str">
        <f t="shared" si="40"/>
        <v/>
      </c>
      <c r="G692" s="463" t="str">
        <f t="shared" si="41"/>
        <v/>
      </c>
      <c r="H692" s="460" t="str">
        <f t="shared" si="42"/>
        <v>是</v>
      </c>
      <c r="I692" s="452" t="str">
        <f t="shared" si="43"/>
        <v>项</v>
      </c>
    </row>
    <row r="693" ht="34.9" customHeight="1" spans="1:9">
      <c r="A693" s="461">
        <v>2100499</v>
      </c>
      <c r="B693" s="462" t="s">
        <v>672</v>
      </c>
      <c r="C693" s="464">
        <v>0</v>
      </c>
      <c r="D693" s="165">
        <v>0</v>
      </c>
      <c r="E693" s="253">
        <v>250</v>
      </c>
      <c r="F693" s="463" t="str">
        <f t="shared" si="40"/>
        <v/>
      </c>
      <c r="G693" s="463" t="str">
        <f t="shared" si="41"/>
        <v/>
      </c>
      <c r="H693" s="460" t="str">
        <f t="shared" si="42"/>
        <v>是</v>
      </c>
      <c r="I693" s="452" t="str">
        <f t="shared" si="43"/>
        <v>项</v>
      </c>
    </row>
    <row r="694" ht="34.9" customHeight="1" spans="1:9">
      <c r="A694" s="461">
        <v>21006</v>
      </c>
      <c r="B694" s="462" t="s">
        <v>673</v>
      </c>
      <c r="C694" s="176">
        <f>SUM(C695:C696)</f>
        <v>100</v>
      </c>
      <c r="D694" s="176">
        <f>SUM(D695:D696)</f>
        <v>100</v>
      </c>
      <c r="E694" s="177">
        <f>SUM(E695:E696)</f>
        <v>50</v>
      </c>
      <c r="F694" s="463">
        <f t="shared" si="40"/>
        <v>-0.5</v>
      </c>
      <c r="G694" s="463">
        <f t="shared" si="41"/>
        <v>0.5</v>
      </c>
      <c r="H694" s="460" t="str">
        <f t="shared" si="42"/>
        <v>是</v>
      </c>
      <c r="I694" s="452" t="str">
        <f t="shared" si="43"/>
        <v>款</v>
      </c>
    </row>
    <row r="695" ht="34.9" customHeight="1" spans="1:9">
      <c r="A695" s="461">
        <v>2100601</v>
      </c>
      <c r="B695" s="462" t="s">
        <v>674</v>
      </c>
      <c r="C695" s="464">
        <v>100</v>
      </c>
      <c r="D695" s="165">
        <v>100</v>
      </c>
      <c r="E695" s="253">
        <v>50</v>
      </c>
      <c r="F695" s="463">
        <f t="shared" si="40"/>
        <v>-0.5</v>
      </c>
      <c r="G695" s="463">
        <f t="shared" si="41"/>
        <v>0.5</v>
      </c>
      <c r="H695" s="460" t="str">
        <f t="shared" si="42"/>
        <v>是</v>
      </c>
      <c r="I695" s="452" t="str">
        <f t="shared" si="43"/>
        <v>项</v>
      </c>
    </row>
    <row r="696" ht="34.9" customHeight="1" spans="1:9">
      <c r="A696" s="461">
        <v>2100699</v>
      </c>
      <c r="B696" s="462" t="s">
        <v>675</v>
      </c>
      <c r="C696" s="464">
        <v>0</v>
      </c>
      <c r="D696" s="165">
        <v>0</v>
      </c>
      <c r="E696" s="253">
        <v>0</v>
      </c>
      <c r="F696" s="463" t="str">
        <f t="shared" si="40"/>
        <v/>
      </c>
      <c r="G696" s="463" t="str">
        <f t="shared" si="41"/>
        <v/>
      </c>
      <c r="H696" s="460" t="str">
        <f t="shared" si="42"/>
        <v>否</v>
      </c>
      <c r="I696" s="452" t="str">
        <f t="shared" si="43"/>
        <v>项</v>
      </c>
    </row>
    <row r="697" ht="34.9" customHeight="1" spans="1:9">
      <c r="A697" s="461">
        <v>21007</v>
      </c>
      <c r="B697" s="462" t="s">
        <v>676</v>
      </c>
      <c r="C697" s="176">
        <f>SUM(C698:C700)</f>
        <v>276</v>
      </c>
      <c r="D697" s="176">
        <f>SUM(D698:D700)</f>
        <v>276</v>
      </c>
      <c r="E697" s="177">
        <f>SUM(E698:E700)</f>
        <v>255</v>
      </c>
      <c r="F697" s="463">
        <f t="shared" si="40"/>
        <v>-0.0760869565217391</v>
      </c>
      <c r="G697" s="463">
        <f t="shared" si="41"/>
        <v>0.923913043478261</v>
      </c>
      <c r="H697" s="460" t="str">
        <f t="shared" si="42"/>
        <v>是</v>
      </c>
      <c r="I697" s="452" t="str">
        <f t="shared" si="43"/>
        <v>款</v>
      </c>
    </row>
    <row r="698" ht="34.9" customHeight="1" spans="1:9">
      <c r="A698" s="461">
        <v>2100716</v>
      </c>
      <c r="B698" s="462" t="s">
        <v>677</v>
      </c>
      <c r="C698" s="464">
        <v>0</v>
      </c>
      <c r="D698" s="165">
        <v>0</v>
      </c>
      <c r="E698" s="253">
        <v>0</v>
      </c>
      <c r="F698" s="463" t="str">
        <f t="shared" si="40"/>
        <v/>
      </c>
      <c r="G698" s="463" t="str">
        <f t="shared" si="41"/>
        <v/>
      </c>
      <c r="H698" s="460" t="str">
        <f t="shared" si="42"/>
        <v>否</v>
      </c>
      <c r="I698" s="452" t="str">
        <f t="shared" si="43"/>
        <v>项</v>
      </c>
    </row>
    <row r="699" ht="34.9" customHeight="1" spans="1:9">
      <c r="A699" s="461">
        <v>2100717</v>
      </c>
      <c r="B699" s="462" t="s">
        <v>678</v>
      </c>
      <c r="C699" s="464">
        <v>230</v>
      </c>
      <c r="D699" s="165">
        <v>230</v>
      </c>
      <c r="E699" s="253">
        <v>101</v>
      </c>
      <c r="F699" s="463">
        <f t="shared" si="40"/>
        <v>-0.560869565217391</v>
      </c>
      <c r="G699" s="463">
        <f t="shared" si="41"/>
        <v>0.439130434782609</v>
      </c>
      <c r="H699" s="460" t="str">
        <f t="shared" si="42"/>
        <v>是</v>
      </c>
      <c r="I699" s="452" t="str">
        <f t="shared" si="43"/>
        <v>项</v>
      </c>
    </row>
    <row r="700" ht="34.9" customHeight="1" spans="1:9">
      <c r="A700" s="461">
        <v>2100799</v>
      </c>
      <c r="B700" s="462" t="s">
        <v>679</v>
      </c>
      <c r="C700" s="464">
        <v>46</v>
      </c>
      <c r="D700" s="165">
        <v>46</v>
      </c>
      <c r="E700" s="253">
        <v>154</v>
      </c>
      <c r="F700" s="463">
        <f t="shared" si="40"/>
        <v>2.34782608695652</v>
      </c>
      <c r="G700" s="463">
        <f t="shared" si="41"/>
        <v>3.34782608695652</v>
      </c>
      <c r="H700" s="460" t="str">
        <f t="shared" si="42"/>
        <v>是</v>
      </c>
      <c r="I700" s="452" t="str">
        <f t="shared" si="43"/>
        <v>项</v>
      </c>
    </row>
    <row r="701" ht="34.9" customHeight="1" spans="1:9">
      <c r="A701" s="461">
        <v>21011</v>
      </c>
      <c r="B701" s="462" t="s">
        <v>680</v>
      </c>
      <c r="C701" s="176">
        <f>SUM(C702:C705)</f>
        <v>3715</v>
      </c>
      <c r="D701" s="176">
        <f>SUM(D702:D705)</f>
        <v>3269</v>
      </c>
      <c r="E701" s="177">
        <f>SUM(E702:E705)</f>
        <v>3796</v>
      </c>
      <c r="F701" s="463">
        <f t="shared" si="40"/>
        <v>0.0218034993270524</v>
      </c>
      <c r="G701" s="463">
        <f t="shared" si="41"/>
        <v>1.1612113796268</v>
      </c>
      <c r="H701" s="460" t="str">
        <f t="shared" si="42"/>
        <v>是</v>
      </c>
      <c r="I701" s="452" t="str">
        <f t="shared" si="43"/>
        <v>款</v>
      </c>
    </row>
    <row r="702" ht="34.9" customHeight="1" spans="1:9">
      <c r="A702" s="461">
        <v>2101101</v>
      </c>
      <c r="B702" s="462" t="s">
        <v>681</v>
      </c>
      <c r="C702" s="464">
        <v>1261</v>
      </c>
      <c r="D702" s="165">
        <v>1015</v>
      </c>
      <c r="E702" s="253">
        <v>1249</v>
      </c>
      <c r="F702" s="463">
        <f t="shared" si="40"/>
        <v>-0.00951625693893732</v>
      </c>
      <c r="G702" s="463">
        <f t="shared" si="41"/>
        <v>1.23054187192118</v>
      </c>
      <c r="H702" s="460" t="str">
        <f t="shared" si="42"/>
        <v>是</v>
      </c>
      <c r="I702" s="452" t="str">
        <f t="shared" si="43"/>
        <v>项</v>
      </c>
    </row>
    <row r="703" ht="34.9" customHeight="1" spans="1:9">
      <c r="A703" s="461">
        <v>2101102</v>
      </c>
      <c r="B703" s="462" t="s">
        <v>682</v>
      </c>
      <c r="C703" s="464">
        <v>1171</v>
      </c>
      <c r="D703" s="165">
        <v>1171</v>
      </c>
      <c r="E703" s="253">
        <v>1242</v>
      </c>
      <c r="F703" s="463">
        <f t="shared" si="40"/>
        <v>0.0606319385140905</v>
      </c>
      <c r="G703" s="463">
        <f t="shared" si="41"/>
        <v>1.06063193851409</v>
      </c>
      <c r="H703" s="460" t="str">
        <f t="shared" si="42"/>
        <v>是</v>
      </c>
      <c r="I703" s="452" t="str">
        <f t="shared" si="43"/>
        <v>项</v>
      </c>
    </row>
    <row r="704" ht="34.9" customHeight="1" spans="1:9">
      <c r="A704" s="461">
        <v>2101103</v>
      </c>
      <c r="B704" s="462" t="s">
        <v>683</v>
      </c>
      <c r="C704" s="464">
        <v>1282</v>
      </c>
      <c r="D704" s="165">
        <v>1082</v>
      </c>
      <c r="E704" s="253">
        <v>1304</v>
      </c>
      <c r="F704" s="463">
        <f t="shared" si="40"/>
        <v>0.0171606864274572</v>
      </c>
      <c r="G704" s="463">
        <f t="shared" si="41"/>
        <v>1.20517560073937</v>
      </c>
      <c r="H704" s="460" t="str">
        <f t="shared" si="42"/>
        <v>是</v>
      </c>
      <c r="I704" s="452" t="str">
        <f t="shared" si="43"/>
        <v>项</v>
      </c>
    </row>
    <row r="705" ht="34.9" customHeight="1" spans="1:9">
      <c r="A705" s="461">
        <v>2101199</v>
      </c>
      <c r="B705" s="462" t="s">
        <v>684</v>
      </c>
      <c r="C705" s="464">
        <v>1</v>
      </c>
      <c r="D705" s="165">
        <v>1</v>
      </c>
      <c r="E705" s="253">
        <v>1</v>
      </c>
      <c r="F705" s="463">
        <f t="shared" si="40"/>
        <v>0</v>
      </c>
      <c r="G705" s="463">
        <f t="shared" si="41"/>
        <v>1</v>
      </c>
      <c r="H705" s="460" t="str">
        <f t="shared" si="42"/>
        <v>是</v>
      </c>
      <c r="I705" s="452" t="str">
        <f t="shared" si="43"/>
        <v>项</v>
      </c>
    </row>
    <row r="706" ht="34.9" customHeight="1" spans="1:9">
      <c r="A706" s="461">
        <v>21012</v>
      </c>
      <c r="B706" s="462" t="s">
        <v>685</v>
      </c>
      <c r="C706" s="176">
        <f>SUM(C707:C709)</f>
        <v>4924</v>
      </c>
      <c r="D706" s="176">
        <f>SUM(D707:D709)</f>
        <v>4043</v>
      </c>
      <c r="E706" s="177">
        <f>SUM(E707:E709)</f>
        <v>5036</v>
      </c>
      <c r="F706" s="463">
        <f t="shared" si="40"/>
        <v>0.0227457351746547</v>
      </c>
      <c r="G706" s="463">
        <f t="shared" si="41"/>
        <v>1.24560969577047</v>
      </c>
      <c r="H706" s="460" t="str">
        <f t="shared" si="42"/>
        <v>是</v>
      </c>
      <c r="I706" s="452" t="str">
        <f t="shared" si="43"/>
        <v>款</v>
      </c>
    </row>
    <row r="707" ht="34.9" customHeight="1" spans="1:9">
      <c r="A707" s="461">
        <v>2101201</v>
      </c>
      <c r="B707" s="462" t="s">
        <v>686</v>
      </c>
      <c r="C707" s="176"/>
      <c r="D707" s="165">
        <v>0</v>
      </c>
      <c r="E707" s="253">
        <v>0</v>
      </c>
      <c r="F707" s="463" t="str">
        <f t="shared" si="40"/>
        <v/>
      </c>
      <c r="G707" s="463" t="str">
        <f t="shared" si="41"/>
        <v/>
      </c>
      <c r="H707" s="460" t="str">
        <f t="shared" si="42"/>
        <v>否</v>
      </c>
      <c r="I707" s="452" t="str">
        <f t="shared" si="43"/>
        <v>项</v>
      </c>
    </row>
    <row r="708" ht="34.9" customHeight="1" spans="1:9">
      <c r="A708" s="461">
        <v>2101202</v>
      </c>
      <c r="B708" s="462" t="s">
        <v>687</v>
      </c>
      <c r="C708" s="464">
        <v>4924</v>
      </c>
      <c r="D708" s="165">
        <v>4043</v>
      </c>
      <c r="E708" s="253">
        <v>5036</v>
      </c>
      <c r="F708" s="463">
        <f t="shared" si="40"/>
        <v>0.0227457351746547</v>
      </c>
      <c r="G708" s="463">
        <f t="shared" si="41"/>
        <v>1.24560969577047</v>
      </c>
      <c r="H708" s="460" t="str">
        <f t="shared" si="42"/>
        <v>是</v>
      </c>
      <c r="I708" s="452" t="str">
        <f t="shared" si="43"/>
        <v>项</v>
      </c>
    </row>
    <row r="709" ht="34.9" customHeight="1" spans="1:9">
      <c r="A709" s="461">
        <v>2101299</v>
      </c>
      <c r="B709" s="462" t="s">
        <v>688</v>
      </c>
      <c r="C709" s="176"/>
      <c r="D709" s="165">
        <v>0</v>
      </c>
      <c r="E709" s="253">
        <v>0</v>
      </c>
      <c r="F709" s="463" t="str">
        <f t="shared" ref="F709:F772" si="44">IF(C709&lt;&gt;0,E709/C709-1,"")</f>
        <v/>
      </c>
      <c r="G709" s="463" t="str">
        <f t="shared" ref="G709:G772" si="45">IF(D709&lt;&gt;0,E709/D709,"")</f>
        <v/>
      </c>
      <c r="H709" s="460" t="str">
        <f t="shared" ref="H709:H772" si="46">IF(LEN(A709)=3,"是",IF(B709&lt;&gt;"",IF(SUM(C709:E709)&lt;&gt;0,"是","否"),"是"))</f>
        <v>否</v>
      </c>
      <c r="I709" s="452" t="str">
        <f t="shared" ref="I709:I772" si="47">IF(LEN(A709)=3,"类",IF(LEN(A709)=5,"款","项"))</f>
        <v>项</v>
      </c>
    </row>
    <row r="710" ht="34.9" customHeight="1" spans="1:9">
      <c r="A710" s="461">
        <v>21013</v>
      </c>
      <c r="B710" s="462" t="s">
        <v>689</v>
      </c>
      <c r="C710" s="176">
        <f>SUM(C711:C713)</f>
        <v>832</v>
      </c>
      <c r="D710" s="176">
        <f>SUM(D711:D713)</f>
        <v>902</v>
      </c>
      <c r="E710" s="177">
        <f>SUM(E711:E713)</f>
        <v>914</v>
      </c>
      <c r="F710" s="463">
        <f t="shared" si="44"/>
        <v>0.0985576923076923</v>
      </c>
      <c r="G710" s="463">
        <f t="shared" si="45"/>
        <v>1.01330376940133</v>
      </c>
      <c r="H710" s="460" t="str">
        <f t="shared" si="46"/>
        <v>是</v>
      </c>
      <c r="I710" s="452" t="str">
        <f t="shared" si="47"/>
        <v>款</v>
      </c>
    </row>
    <row r="711" ht="34.9" customHeight="1" spans="1:9">
      <c r="A711" s="461">
        <v>2101301</v>
      </c>
      <c r="B711" s="462" t="s">
        <v>690</v>
      </c>
      <c r="C711" s="464">
        <v>676</v>
      </c>
      <c r="D711" s="165">
        <v>676</v>
      </c>
      <c r="E711" s="253">
        <v>902</v>
      </c>
      <c r="F711" s="463">
        <f t="shared" si="44"/>
        <v>0.334319526627219</v>
      </c>
      <c r="G711" s="463">
        <f t="shared" si="45"/>
        <v>1.33431952662722</v>
      </c>
      <c r="H711" s="460" t="str">
        <f t="shared" si="46"/>
        <v>是</v>
      </c>
      <c r="I711" s="452" t="str">
        <f t="shared" si="47"/>
        <v>项</v>
      </c>
    </row>
    <row r="712" ht="34.9" customHeight="1" spans="1:9">
      <c r="A712" s="461">
        <v>2101302</v>
      </c>
      <c r="B712" s="462" t="s">
        <v>691</v>
      </c>
      <c r="C712" s="464">
        <v>16</v>
      </c>
      <c r="D712" s="165">
        <v>16</v>
      </c>
      <c r="E712" s="253">
        <v>12</v>
      </c>
      <c r="F712" s="463">
        <f t="shared" si="44"/>
        <v>-0.25</v>
      </c>
      <c r="G712" s="463">
        <f t="shared" si="45"/>
        <v>0.75</v>
      </c>
      <c r="H712" s="460" t="str">
        <f t="shared" si="46"/>
        <v>是</v>
      </c>
      <c r="I712" s="452" t="str">
        <f t="shared" si="47"/>
        <v>项</v>
      </c>
    </row>
    <row r="713" ht="34.9" customHeight="1" spans="1:9">
      <c r="A713" s="461">
        <v>2101399</v>
      </c>
      <c r="B713" s="462" t="s">
        <v>692</v>
      </c>
      <c r="C713" s="464">
        <v>140</v>
      </c>
      <c r="D713" s="165">
        <v>210</v>
      </c>
      <c r="E713" s="253">
        <v>0</v>
      </c>
      <c r="F713" s="463">
        <f t="shared" si="44"/>
        <v>-1</v>
      </c>
      <c r="G713" s="463">
        <f t="shared" si="45"/>
        <v>0</v>
      </c>
      <c r="H713" s="460" t="str">
        <f t="shared" si="46"/>
        <v>是</v>
      </c>
      <c r="I713" s="452" t="str">
        <f t="shared" si="47"/>
        <v>项</v>
      </c>
    </row>
    <row r="714" ht="34.9" customHeight="1" spans="1:9">
      <c r="A714" s="461">
        <v>21014</v>
      </c>
      <c r="B714" s="462" t="s">
        <v>693</v>
      </c>
      <c r="C714" s="176">
        <f>SUM(C715:C716)</f>
        <v>25</v>
      </c>
      <c r="D714" s="176">
        <f>SUM(D715:D716)</f>
        <v>25</v>
      </c>
      <c r="E714" s="177">
        <f>SUM(E715:E716)</f>
        <v>57</v>
      </c>
      <c r="F714" s="463">
        <f t="shared" si="44"/>
        <v>1.28</v>
      </c>
      <c r="G714" s="463">
        <f t="shared" si="45"/>
        <v>2.28</v>
      </c>
      <c r="H714" s="460" t="str">
        <f t="shared" si="46"/>
        <v>是</v>
      </c>
      <c r="I714" s="452" t="str">
        <f t="shared" si="47"/>
        <v>款</v>
      </c>
    </row>
    <row r="715" ht="34.9" customHeight="1" spans="1:9">
      <c r="A715" s="461">
        <v>2101401</v>
      </c>
      <c r="B715" s="462" t="s">
        <v>694</v>
      </c>
      <c r="C715" s="464">
        <v>25</v>
      </c>
      <c r="D715" s="165">
        <v>25</v>
      </c>
      <c r="E715" s="253">
        <v>57</v>
      </c>
      <c r="F715" s="463">
        <f t="shared" si="44"/>
        <v>1.28</v>
      </c>
      <c r="G715" s="463">
        <f t="shared" si="45"/>
        <v>2.28</v>
      </c>
      <c r="H715" s="460" t="str">
        <f t="shared" si="46"/>
        <v>是</v>
      </c>
      <c r="I715" s="452" t="str">
        <f t="shared" si="47"/>
        <v>项</v>
      </c>
    </row>
    <row r="716" ht="34.9" customHeight="1" spans="1:9">
      <c r="A716" s="461">
        <v>2101499</v>
      </c>
      <c r="B716" s="462" t="s">
        <v>695</v>
      </c>
      <c r="C716" s="176"/>
      <c r="D716" s="165">
        <v>0</v>
      </c>
      <c r="E716" s="253">
        <v>0</v>
      </c>
      <c r="F716" s="463" t="str">
        <f t="shared" si="44"/>
        <v/>
      </c>
      <c r="G716" s="463" t="str">
        <f t="shared" si="45"/>
        <v/>
      </c>
      <c r="H716" s="460" t="str">
        <f t="shared" si="46"/>
        <v>否</v>
      </c>
      <c r="I716" s="452" t="str">
        <f t="shared" si="47"/>
        <v>项</v>
      </c>
    </row>
    <row r="717" ht="34.9" customHeight="1" spans="1:9">
      <c r="A717" s="461">
        <v>21015</v>
      </c>
      <c r="B717" s="462" t="s">
        <v>696</v>
      </c>
      <c r="C717" s="176">
        <f>SUM(C718:C725)</f>
        <v>10</v>
      </c>
      <c r="D717" s="176">
        <f>SUM(D718:D725)</f>
        <v>10</v>
      </c>
      <c r="E717" s="177">
        <f>SUM(E718:E725)</f>
        <v>217</v>
      </c>
      <c r="F717" s="463">
        <f t="shared" si="44"/>
        <v>20.7</v>
      </c>
      <c r="G717" s="463">
        <f t="shared" si="45"/>
        <v>21.7</v>
      </c>
      <c r="H717" s="460" t="str">
        <f t="shared" si="46"/>
        <v>是</v>
      </c>
      <c r="I717" s="452" t="str">
        <f t="shared" si="47"/>
        <v>款</v>
      </c>
    </row>
    <row r="718" ht="34.9" customHeight="1" spans="1:9">
      <c r="A718" s="461">
        <v>2101501</v>
      </c>
      <c r="B718" s="462" t="s">
        <v>179</v>
      </c>
      <c r="C718" s="464">
        <v>0</v>
      </c>
      <c r="D718" s="165">
        <v>0</v>
      </c>
      <c r="E718" s="253">
        <v>191</v>
      </c>
      <c r="F718" s="463" t="str">
        <f t="shared" si="44"/>
        <v/>
      </c>
      <c r="G718" s="463" t="str">
        <f t="shared" si="45"/>
        <v/>
      </c>
      <c r="H718" s="460" t="str">
        <f t="shared" si="46"/>
        <v>是</v>
      </c>
      <c r="I718" s="452" t="str">
        <f t="shared" si="47"/>
        <v>项</v>
      </c>
    </row>
    <row r="719" ht="34.9" customHeight="1" spans="1:9">
      <c r="A719" s="461">
        <v>2101502</v>
      </c>
      <c r="B719" s="462" t="s">
        <v>180</v>
      </c>
      <c r="C719" s="464">
        <v>0</v>
      </c>
      <c r="D719" s="165">
        <v>0</v>
      </c>
      <c r="E719" s="253">
        <v>16</v>
      </c>
      <c r="F719" s="463" t="str">
        <f t="shared" si="44"/>
        <v/>
      </c>
      <c r="G719" s="463" t="str">
        <f t="shared" si="45"/>
        <v/>
      </c>
      <c r="H719" s="460" t="str">
        <f t="shared" si="46"/>
        <v>是</v>
      </c>
      <c r="I719" s="452" t="str">
        <f t="shared" si="47"/>
        <v>项</v>
      </c>
    </row>
    <row r="720" ht="34.9" customHeight="1" spans="1:9">
      <c r="A720" s="461">
        <v>2101503</v>
      </c>
      <c r="B720" s="462" t="s">
        <v>181</v>
      </c>
      <c r="C720" s="464">
        <v>0</v>
      </c>
      <c r="D720" s="165">
        <v>0</v>
      </c>
      <c r="E720" s="253">
        <v>0</v>
      </c>
      <c r="F720" s="463" t="str">
        <f t="shared" si="44"/>
        <v/>
      </c>
      <c r="G720" s="463" t="str">
        <f t="shared" si="45"/>
        <v/>
      </c>
      <c r="H720" s="460" t="str">
        <f t="shared" si="46"/>
        <v>否</v>
      </c>
      <c r="I720" s="452" t="str">
        <f t="shared" si="47"/>
        <v>项</v>
      </c>
    </row>
    <row r="721" ht="34.9" customHeight="1" spans="1:9">
      <c r="A721" s="461">
        <v>2101504</v>
      </c>
      <c r="B721" s="462" t="s">
        <v>220</v>
      </c>
      <c r="C721" s="464">
        <v>5</v>
      </c>
      <c r="D721" s="165">
        <v>5</v>
      </c>
      <c r="E721" s="253">
        <v>8</v>
      </c>
      <c r="F721" s="463">
        <f t="shared" si="44"/>
        <v>0.6</v>
      </c>
      <c r="G721" s="463">
        <f t="shared" si="45"/>
        <v>1.6</v>
      </c>
      <c r="H721" s="460" t="str">
        <f t="shared" si="46"/>
        <v>是</v>
      </c>
      <c r="I721" s="452" t="str">
        <f t="shared" si="47"/>
        <v>项</v>
      </c>
    </row>
    <row r="722" ht="34.9" customHeight="1" spans="1:9">
      <c r="A722" s="461">
        <v>2101505</v>
      </c>
      <c r="B722" s="462" t="s">
        <v>697</v>
      </c>
      <c r="C722" s="464">
        <v>3</v>
      </c>
      <c r="D722" s="165">
        <v>3</v>
      </c>
      <c r="E722" s="253">
        <v>0</v>
      </c>
      <c r="F722" s="463">
        <f t="shared" si="44"/>
        <v>-1</v>
      </c>
      <c r="G722" s="463">
        <f t="shared" si="45"/>
        <v>0</v>
      </c>
      <c r="H722" s="460" t="str">
        <f t="shared" si="46"/>
        <v>是</v>
      </c>
      <c r="I722" s="452" t="str">
        <f t="shared" si="47"/>
        <v>项</v>
      </c>
    </row>
    <row r="723" ht="34.9" customHeight="1" spans="1:9">
      <c r="A723" s="461">
        <v>2101506</v>
      </c>
      <c r="B723" s="462" t="s">
        <v>698</v>
      </c>
      <c r="C723" s="464">
        <v>2</v>
      </c>
      <c r="D723" s="165">
        <v>2</v>
      </c>
      <c r="E723" s="253">
        <v>2</v>
      </c>
      <c r="F723" s="463">
        <f t="shared" si="44"/>
        <v>0</v>
      </c>
      <c r="G723" s="463">
        <f t="shared" si="45"/>
        <v>1</v>
      </c>
      <c r="H723" s="460" t="str">
        <f t="shared" si="46"/>
        <v>是</v>
      </c>
      <c r="I723" s="452" t="str">
        <f t="shared" si="47"/>
        <v>项</v>
      </c>
    </row>
    <row r="724" ht="34.9" customHeight="1" spans="1:9">
      <c r="A724" s="461">
        <v>2101550</v>
      </c>
      <c r="B724" s="462" t="s">
        <v>188</v>
      </c>
      <c r="C724" s="464">
        <v>0</v>
      </c>
      <c r="D724" s="165">
        <v>0</v>
      </c>
      <c r="E724" s="253">
        <v>0</v>
      </c>
      <c r="F724" s="463" t="str">
        <f t="shared" si="44"/>
        <v/>
      </c>
      <c r="G724" s="463" t="str">
        <f t="shared" si="45"/>
        <v/>
      </c>
      <c r="H724" s="460" t="str">
        <f t="shared" si="46"/>
        <v>否</v>
      </c>
      <c r="I724" s="452" t="str">
        <f t="shared" si="47"/>
        <v>项</v>
      </c>
    </row>
    <row r="725" ht="34.9" customHeight="1" spans="1:9">
      <c r="A725" s="461">
        <v>2101599</v>
      </c>
      <c r="B725" s="462" t="s">
        <v>699</v>
      </c>
      <c r="C725" s="464">
        <v>0</v>
      </c>
      <c r="D725" s="165">
        <v>0</v>
      </c>
      <c r="E725" s="253">
        <v>0</v>
      </c>
      <c r="F725" s="463" t="str">
        <f t="shared" si="44"/>
        <v/>
      </c>
      <c r="G725" s="463" t="str">
        <f t="shared" si="45"/>
        <v/>
      </c>
      <c r="H725" s="460" t="str">
        <f t="shared" si="46"/>
        <v>否</v>
      </c>
      <c r="I725" s="452" t="str">
        <f t="shared" si="47"/>
        <v>项</v>
      </c>
    </row>
    <row r="726" ht="34.9" customHeight="1" spans="1:9">
      <c r="A726" s="461">
        <v>21016</v>
      </c>
      <c r="B726" s="462" t="s">
        <v>700</v>
      </c>
      <c r="C726" s="176">
        <f>SUM(C727)</f>
        <v>20</v>
      </c>
      <c r="D726" s="176">
        <f>SUM(D727)</f>
        <v>20</v>
      </c>
      <c r="E726" s="177">
        <f>SUM(E727)</f>
        <v>4</v>
      </c>
      <c r="F726" s="463">
        <f t="shared" si="44"/>
        <v>-0.8</v>
      </c>
      <c r="G726" s="463">
        <f t="shared" si="45"/>
        <v>0.2</v>
      </c>
      <c r="H726" s="460" t="str">
        <f t="shared" si="46"/>
        <v>是</v>
      </c>
      <c r="I726" s="452" t="str">
        <f t="shared" si="47"/>
        <v>款</v>
      </c>
    </row>
    <row r="727" ht="34.9" customHeight="1" spans="1:9">
      <c r="A727" s="461">
        <v>2101601</v>
      </c>
      <c r="B727" s="462" t="s">
        <v>701</v>
      </c>
      <c r="C727" s="464">
        <v>20</v>
      </c>
      <c r="D727" s="165">
        <v>20</v>
      </c>
      <c r="E727" s="253">
        <v>4</v>
      </c>
      <c r="F727" s="463">
        <f t="shared" si="44"/>
        <v>-0.8</v>
      </c>
      <c r="G727" s="463">
        <f t="shared" si="45"/>
        <v>0.2</v>
      </c>
      <c r="H727" s="460" t="str">
        <f t="shared" si="46"/>
        <v>是</v>
      </c>
      <c r="I727" s="452" t="str">
        <f t="shared" si="47"/>
        <v>项</v>
      </c>
    </row>
    <row r="728" ht="34.9" customHeight="1" spans="1:9">
      <c r="A728" s="461">
        <v>21099</v>
      </c>
      <c r="B728" s="462" t="s">
        <v>702</v>
      </c>
      <c r="C728" s="176">
        <f>SUM(C729)</f>
        <v>1</v>
      </c>
      <c r="D728" s="176">
        <f>SUM(D729)</f>
        <v>1</v>
      </c>
      <c r="E728" s="177">
        <f>SUM(E729)</f>
        <v>40</v>
      </c>
      <c r="F728" s="463">
        <f t="shared" si="44"/>
        <v>39</v>
      </c>
      <c r="G728" s="463">
        <f t="shared" si="45"/>
        <v>40</v>
      </c>
      <c r="H728" s="460" t="str">
        <f t="shared" si="46"/>
        <v>是</v>
      </c>
      <c r="I728" s="452" t="str">
        <f t="shared" si="47"/>
        <v>款</v>
      </c>
    </row>
    <row r="729" ht="34.9" customHeight="1" spans="1:9">
      <c r="A729" s="461" t="s">
        <v>703</v>
      </c>
      <c r="B729" s="462" t="s">
        <v>704</v>
      </c>
      <c r="C729" s="176">
        <v>1</v>
      </c>
      <c r="D729" s="165">
        <v>1</v>
      </c>
      <c r="E729" s="253">
        <v>40</v>
      </c>
      <c r="F729" s="463">
        <f t="shared" si="44"/>
        <v>39</v>
      </c>
      <c r="G729" s="463">
        <f t="shared" si="45"/>
        <v>40</v>
      </c>
      <c r="H729" s="460" t="str">
        <f t="shared" si="46"/>
        <v>是</v>
      </c>
      <c r="I729" s="452" t="str">
        <f t="shared" si="47"/>
        <v>项</v>
      </c>
    </row>
    <row r="730" ht="34.9" customHeight="1" spans="1:9">
      <c r="A730" s="457">
        <v>211</v>
      </c>
      <c r="B730" s="458" t="s">
        <v>136</v>
      </c>
      <c r="C730" s="172">
        <f>SUM(C731,C741,C745,C753,C759,C766,C772,C775,C778,C780,C782,C788,C790,C792,C807)</f>
        <v>13541</v>
      </c>
      <c r="D730" s="172">
        <f>SUM(D731,D741,D745,D753,D759,D766,D772,D775,D778,D780,D782,D788,D790,D792,D807)</f>
        <v>4781</v>
      </c>
      <c r="E730" s="173">
        <f>SUM(E731,E741,E745,E753,E759,E766,E772,E775,E778,E780,E782,E788,E790,E792,E807)</f>
        <v>2559</v>
      </c>
      <c r="F730" s="459">
        <f t="shared" si="44"/>
        <v>-0.811018388597593</v>
      </c>
      <c r="G730" s="459">
        <f t="shared" si="45"/>
        <v>0.535243672871784</v>
      </c>
      <c r="H730" s="460" t="str">
        <f t="shared" si="46"/>
        <v>是</v>
      </c>
      <c r="I730" s="452" t="str">
        <f t="shared" si="47"/>
        <v>类</v>
      </c>
    </row>
    <row r="731" ht="34.9" customHeight="1" spans="1:9">
      <c r="A731" s="461">
        <v>21101</v>
      </c>
      <c r="B731" s="462" t="s">
        <v>705</v>
      </c>
      <c r="C731" s="176">
        <f>SUM(C732:C740)</f>
        <v>299</v>
      </c>
      <c r="D731" s="176">
        <f>SUM(D732:D740)</f>
        <v>707</v>
      </c>
      <c r="E731" s="177">
        <f>SUM(E732:E740)</f>
        <v>310</v>
      </c>
      <c r="F731" s="463">
        <f t="shared" si="44"/>
        <v>0.0367892976588629</v>
      </c>
      <c r="G731" s="463">
        <f t="shared" si="45"/>
        <v>0.438472418670438</v>
      </c>
      <c r="H731" s="460" t="str">
        <f t="shared" si="46"/>
        <v>是</v>
      </c>
      <c r="I731" s="452" t="str">
        <f t="shared" si="47"/>
        <v>款</v>
      </c>
    </row>
    <row r="732" ht="34.9" customHeight="1" spans="1:9">
      <c r="A732" s="461">
        <v>2110101</v>
      </c>
      <c r="B732" s="462" t="s">
        <v>179</v>
      </c>
      <c r="C732" s="464">
        <v>279</v>
      </c>
      <c r="D732" s="165">
        <v>687</v>
      </c>
      <c r="E732" s="253">
        <v>270</v>
      </c>
      <c r="F732" s="463">
        <f t="shared" si="44"/>
        <v>-0.032258064516129</v>
      </c>
      <c r="G732" s="463">
        <f t="shared" si="45"/>
        <v>0.393013100436681</v>
      </c>
      <c r="H732" s="460" t="str">
        <f t="shared" si="46"/>
        <v>是</v>
      </c>
      <c r="I732" s="452" t="str">
        <f t="shared" si="47"/>
        <v>项</v>
      </c>
    </row>
    <row r="733" ht="34.9" customHeight="1" spans="1:9">
      <c r="A733" s="461">
        <v>2110102</v>
      </c>
      <c r="B733" s="462" t="s">
        <v>180</v>
      </c>
      <c r="C733" s="464">
        <v>20</v>
      </c>
      <c r="D733" s="165">
        <v>20</v>
      </c>
      <c r="E733" s="253">
        <v>40</v>
      </c>
      <c r="F733" s="463">
        <f t="shared" si="44"/>
        <v>1</v>
      </c>
      <c r="G733" s="463">
        <f t="shared" si="45"/>
        <v>2</v>
      </c>
      <c r="H733" s="460" t="str">
        <f t="shared" si="46"/>
        <v>是</v>
      </c>
      <c r="I733" s="452" t="str">
        <f t="shared" si="47"/>
        <v>项</v>
      </c>
    </row>
    <row r="734" ht="34.9" customHeight="1" spans="1:9">
      <c r="A734" s="461">
        <v>2110103</v>
      </c>
      <c r="B734" s="462" t="s">
        <v>181</v>
      </c>
      <c r="C734" s="176"/>
      <c r="D734" s="165">
        <v>0</v>
      </c>
      <c r="E734" s="253">
        <v>0</v>
      </c>
      <c r="F734" s="463" t="str">
        <f t="shared" si="44"/>
        <v/>
      </c>
      <c r="G734" s="463" t="str">
        <f t="shared" si="45"/>
        <v/>
      </c>
      <c r="H734" s="460" t="str">
        <f t="shared" si="46"/>
        <v>否</v>
      </c>
      <c r="I734" s="452" t="str">
        <f t="shared" si="47"/>
        <v>项</v>
      </c>
    </row>
    <row r="735" ht="34.9" customHeight="1" spans="1:9">
      <c r="A735" s="461">
        <v>2110104</v>
      </c>
      <c r="B735" s="462" t="s">
        <v>706</v>
      </c>
      <c r="C735" s="176"/>
      <c r="D735" s="165">
        <v>0</v>
      </c>
      <c r="E735" s="253">
        <v>0</v>
      </c>
      <c r="F735" s="463" t="str">
        <f t="shared" si="44"/>
        <v/>
      </c>
      <c r="G735" s="463" t="str">
        <f t="shared" si="45"/>
        <v/>
      </c>
      <c r="H735" s="460" t="str">
        <f t="shared" si="46"/>
        <v>否</v>
      </c>
      <c r="I735" s="452" t="str">
        <f t="shared" si="47"/>
        <v>项</v>
      </c>
    </row>
    <row r="736" ht="34.9" customHeight="1" spans="1:9">
      <c r="A736" s="461">
        <v>2110105</v>
      </c>
      <c r="B736" s="462" t="s">
        <v>707</v>
      </c>
      <c r="C736" s="176"/>
      <c r="D736" s="165">
        <v>0</v>
      </c>
      <c r="E736" s="253">
        <v>0</v>
      </c>
      <c r="F736" s="463" t="str">
        <f t="shared" si="44"/>
        <v/>
      </c>
      <c r="G736" s="463" t="str">
        <f t="shared" si="45"/>
        <v/>
      </c>
      <c r="H736" s="460" t="str">
        <f t="shared" si="46"/>
        <v>否</v>
      </c>
      <c r="I736" s="452" t="str">
        <f t="shared" si="47"/>
        <v>项</v>
      </c>
    </row>
    <row r="737" ht="34.9" customHeight="1" spans="1:9">
      <c r="A737" s="461">
        <v>2110106</v>
      </c>
      <c r="B737" s="462" t="s">
        <v>708</v>
      </c>
      <c r="C737" s="176"/>
      <c r="D737" s="165">
        <v>0</v>
      </c>
      <c r="E737" s="253">
        <v>0</v>
      </c>
      <c r="F737" s="463" t="str">
        <f t="shared" si="44"/>
        <v/>
      </c>
      <c r="G737" s="463" t="str">
        <f t="shared" si="45"/>
        <v/>
      </c>
      <c r="H737" s="460" t="str">
        <f t="shared" si="46"/>
        <v>否</v>
      </c>
      <c r="I737" s="452" t="str">
        <f t="shared" si="47"/>
        <v>项</v>
      </c>
    </row>
    <row r="738" ht="34.9" customHeight="1" spans="1:9">
      <c r="A738" s="461">
        <v>2110107</v>
      </c>
      <c r="B738" s="462" t="s">
        <v>709</v>
      </c>
      <c r="C738" s="176"/>
      <c r="D738" s="165">
        <v>0</v>
      </c>
      <c r="E738" s="253">
        <v>0</v>
      </c>
      <c r="F738" s="463" t="str">
        <f t="shared" si="44"/>
        <v/>
      </c>
      <c r="G738" s="463" t="str">
        <f t="shared" si="45"/>
        <v/>
      </c>
      <c r="H738" s="460" t="str">
        <f t="shared" si="46"/>
        <v>否</v>
      </c>
      <c r="I738" s="452" t="str">
        <f t="shared" si="47"/>
        <v>项</v>
      </c>
    </row>
    <row r="739" ht="34.9" customHeight="1" spans="1:9">
      <c r="A739" s="461">
        <v>2110108</v>
      </c>
      <c r="B739" s="462" t="s">
        <v>710</v>
      </c>
      <c r="C739" s="176"/>
      <c r="D739" s="165">
        <v>0</v>
      </c>
      <c r="E739" s="253">
        <v>0</v>
      </c>
      <c r="F739" s="463" t="str">
        <f t="shared" si="44"/>
        <v/>
      </c>
      <c r="G739" s="463" t="str">
        <f t="shared" si="45"/>
        <v/>
      </c>
      <c r="H739" s="460" t="str">
        <f t="shared" si="46"/>
        <v>否</v>
      </c>
      <c r="I739" s="452" t="str">
        <f t="shared" si="47"/>
        <v>项</v>
      </c>
    </row>
    <row r="740" ht="34.9" customHeight="1" spans="1:9">
      <c r="A740" s="461">
        <v>2110199</v>
      </c>
      <c r="B740" s="462" t="s">
        <v>711</v>
      </c>
      <c r="C740" s="176"/>
      <c r="D740" s="165">
        <v>0</v>
      </c>
      <c r="E740" s="253">
        <v>0</v>
      </c>
      <c r="F740" s="463" t="str">
        <f t="shared" si="44"/>
        <v/>
      </c>
      <c r="G740" s="463" t="str">
        <f t="shared" si="45"/>
        <v/>
      </c>
      <c r="H740" s="460" t="str">
        <f t="shared" si="46"/>
        <v>否</v>
      </c>
      <c r="I740" s="452" t="str">
        <f t="shared" si="47"/>
        <v>项</v>
      </c>
    </row>
    <row r="741" ht="34.9" customHeight="1" spans="1:9">
      <c r="A741" s="461">
        <v>21102</v>
      </c>
      <c r="B741" s="462" t="s">
        <v>712</v>
      </c>
      <c r="C741" s="176">
        <f>SUM(C742:C744)</f>
        <v>20</v>
      </c>
      <c r="D741" s="176">
        <f>SUM(D742:D744)</f>
        <v>20</v>
      </c>
      <c r="E741" s="177">
        <f>SUM(E742:E744)</f>
        <v>0</v>
      </c>
      <c r="F741" s="463">
        <f t="shared" si="44"/>
        <v>-1</v>
      </c>
      <c r="G741" s="463">
        <f t="shared" si="45"/>
        <v>0</v>
      </c>
      <c r="H741" s="460" t="str">
        <f t="shared" si="46"/>
        <v>是</v>
      </c>
      <c r="I741" s="452" t="str">
        <f t="shared" si="47"/>
        <v>款</v>
      </c>
    </row>
    <row r="742" ht="34.9" customHeight="1" spans="1:9">
      <c r="A742" s="461">
        <v>2110203</v>
      </c>
      <c r="B742" s="462" t="s">
        <v>713</v>
      </c>
      <c r="C742" s="464">
        <v>20</v>
      </c>
      <c r="D742" s="165">
        <v>20</v>
      </c>
      <c r="E742" s="253">
        <v>0</v>
      </c>
      <c r="F742" s="463">
        <f t="shared" si="44"/>
        <v>-1</v>
      </c>
      <c r="G742" s="463">
        <f t="shared" si="45"/>
        <v>0</v>
      </c>
      <c r="H742" s="460" t="str">
        <f t="shared" si="46"/>
        <v>是</v>
      </c>
      <c r="I742" s="452" t="str">
        <f t="shared" si="47"/>
        <v>项</v>
      </c>
    </row>
    <row r="743" ht="34.9" customHeight="1" spans="1:9">
      <c r="A743" s="461">
        <v>2110204</v>
      </c>
      <c r="B743" s="462" t="s">
        <v>714</v>
      </c>
      <c r="C743" s="176"/>
      <c r="D743" s="165">
        <v>0</v>
      </c>
      <c r="E743" s="253">
        <v>0</v>
      </c>
      <c r="F743" s="463" t="str">
        <f t="shared" si="44"/>
        <v/>
      </c>
      <c r="G743" s="463" t="str">
        <f t="shared" si="45"/>
        <v/>
      </c>
      <c r="H743" s="460" t="str">
        <f t="shared" si="46"/>
        <v>否</v>
      </c>
      <c r="I743" s="452" t="str">
        <f t="shared" si="47"/>
        <v>项</v>
      </c>
    </row>
    <row r="744" ht="34.9" customHeight="1" spans="1:9">
      <c r="A744" s="461">
        <v>2110299</v>
      </c>
      <c r="B744" s="462" t="s">
        <v>715</v>
      </c>
      <c r="C744" s="176"/>
      <c r="D744" s="165">
        <v>0</v>
      </c>
      <c r="E744" s="253">
        <v>0</v>
      </c>
      <c r="F744" s="463" t="str">
        <f t="shared" si="44"/>
        <v/>
      </c>
      <c r="G744" s="463" t="str">
        <f t="shared" si="45"/>
        <v/>
      </c>
      <c r="H744" s="460" t="str">
        <f t="shared" si="46"/>
        <v>否</v>
      </c>
      <c r="I744" s="452" t="str">
        <f t="shared" si="47"/>
        <v>项</v>
      </c>
    </row>
    <row r="745" ht="34.9" customHeight="1" spans="1:9">
      <c r="A745" s="461">
        <v>21103</v>
      </c>
      <c r="B745" s="462" t="s">
        <v>716</v>
      </c>
      <c r="C745" s="176">
        <f>SUM(C746:C752)</f>
        <v>780</v>
      </c>
      <c r="D745" s="176">
        <f>SUM(D746:D752)</f>
        <v>780</v>
      </c>
      <c r="E745" s="177">
        <f>SUM(E746:E752)</f>
        <v>366</v>
      </c>
      <c r="F745" s="463">
        <f t="shared" si="44"/>
        <v>-0.530769230769231</v>
      </c>
      <c r="G745" s="463">
        <f t="shared" si="45"/>
        <v>0.469230769230769</v>
      </c>
      <c r="H745" s="460" t="str">
        <f t="shared" si="46"/>
        <v>是</v>
      </c>
      <c r="I745" s="452" t="str">
        <f t="shared" si="47"/>
        <v>款</v>
      </c>
    </row>
    <row r="746" ht="34.9" customHeight="1" spans="1:9">
      <c r="A746" s="461">
        <v>2110301</v>
      </c>
      <c r="B746" s="462" t="s">
        <v>717</v>
      </c>
      <c r="C746" s="464">
        <v>0</v>
      </c>
      <c r="D746" s="176"/>
      <c r="E746" s="177"/>
      <c r="F746" s="463" t="str">
        <f t="shared" si="44"/>
        <v/>
      </c>
      <c r="G746" s="463" t="str">
        <f t="shared" si="45"/>
        <v/>
      </c>
      <c r="H746" s="460" t="str">
        <f t="shared" si="46"/>
        <v>否</v>
      </c>
      <c r="I746" s="452" t="str">
        <f t="shared" si="47"/>
        <v>项</v>
      </c>
    </row>
    <row r="747" ht="34.9" customHeight="1" spans="1:9">
      <c r="A747" s="461">
        <v>2110302</v>
      </c>
      <c r="B747" s="462" t="s">
        <v>718</v>
      </c>
      <c r="C747" s="464">
        <v>422</v>
      </c>
      <c r="D747" s="165">
        <v>422</v>
      </c>
      <c r="E747" s="253">
        <v>366</v>
      </c>
      <c r="F747" s="463">
        <f t="shared" si="44"/>
        <v>-0.132701421800948</v>
      </c>
      <c r="G747" s="463">
        <f t="shared" si="45"/>
        <v>0.867298578199052</v>
      </c>
      <c r="H747" s="460" t="str">
        <f t="shared" si="46"/>
        <v>是</v>
      </c>
      <c r="I747" s="452" t="str">
        <f t="shared" si="47"/>
        <v>项</v>
      </c>
    </row>
    <row r="748" ht="34.9" customHeight="1" spans="1:9">
      <c r="A748" s="461">
        <v>2110303</v>
      </c>
      <c r="B748" s="462" t="s">
        <v>719</v>
      </c>
      <c r="C748" s="464">
        <v>0</v>
      </c>
      <c r="D748" s="165">
        <v>0</v>
      </c>
      <c r="E748" s="253">
        <v>0</v>
      </c>
      <c r="F748" s="463" t="str">
        <f t="shared" si="44"/>
        <v/>
      </c>
      <c r="G748" s="463" t="str">
        <f t="shared" si="45"/>
        <v/>
      </c>
      <c r="H748" s="460" t="str">
        <f t="shared" si="46"/>
        <v>否</v>
      </c>
      <c r="I748" s="452" t="str">
        <f t="shared" si="47"/>
        <v>项</v>
      </c>
    </row>
    <row r="749" ht="34.9" customHeight="1" spans="1:9">
      <c r="A749" s="461">
        <v>2110304</v>
      </c>
      <c r="B749" s="462" t="s">
        <v>720</v>
      </c>
      <c r="C749" s="464">
        <v>308</v>
      </c>
      <c r="D749" s="165">
        <v>308</v>
      </c>
      <c r="E749" s="253">
        <v>0</v>
      </c>
      <c r="F749" s="463">
        <f t="shared" si="44"/>
        <v>-1</v>
      </c>
      <c r="G749" s="463">
        <f t="shared" si="45"/>
        <v>0</v>
      </c>
      <c r="H749" s="460" t="str">
        <f t="shared" si="46"/>
        <v>是</v>
      </c>
      <c r="I749" s="452" t="str">
        <f t="shared" si="47"/>
        <v>项</v>
      </c>
    </row>
    <row r="750" ht="34.9" customHeight="1" spans="1:9">
      <c r="A750" s="461">
        <v>2110305</v>
      </c>
      <c r="B750" s="462" t="s">
        <v>721</v>
      </c>
      <c r="C750" s="464">
        <v>0</v>
      </c>
      <c r="D750" s="176"/>
      <c r="E750" s="177"/>
      <c r="F750" s="463" t="str">
        <f t="shared" si="44"/>
        <v/>
      </c>
      <c r="G750" s="463" t="str">
        <f t="shared" si="45"/>
        <v/>
      </c>
      <c r="H750" s="460" t="str">
        <f t="shared" si="46"/>
        <v>否</v>
      </c>
      <c r="I750" s="452" t="str">
        <f t="shared" si="47"/>
        <v>项</v>
      </c>
    </row>
    <row r="751" ht="34.9" customHeight="1" spans="1:9">
      <c r="A751" s="461">
        <v>2110306</v>
      </c>
      <c r="B751" s="462" t="s">
        <v>722</v>
      </c>
      <c r="C751" s="464">
        <v>0</v>
      </c>
      <c r="D751" s="176"/>
      <c r="E751" s="177"/>
      <c r="F751" s="463" t="str">
        <f t="shared" si="44"/>
        <v/>
      </c>
      <c r="G751" s="463" t="str">
        <f t="shared" si="45"/>
        <v/>
      </c>
      <c r="H751" s="460" t="str">
        <f t="shared" si="46"/>
        <v>否</v>
      </c>
      <c r="I751" s="452" t="str">
        <f t="shared" si="47"/>
        <v>项</v>
      </c>
    </row>
    <row r="752" ht="34.9" customHeight="1" spans="1:9">
      <c r="A752" s="461">
        <v>2110399</v>
      </c>
      <c r="B752" s="462" t="s">
        <v>723</v>
      </c>
      <c r="C752" s="464">
        <v>50</v>
      </c>
      <c r="D752" s="165">
        <v>50</v>
      </c>
      <c r="E752" s="177"/>
      <c r="F752" s="463">
        <f t="shared" si="44"/>
        <v>-1</v>
      </c>
      <c r="G752" s="463">
        <f t="shared" si="45"/>
        <v>0</v>
      </c>
      <c r="H752" s="460" t="str">
        <f t="shared" si="46"/>
        <v>是</v>
      </c>
      <c r="I752" s="452" t="str">
        <f t="shared" si="47"/>
        <v>项</v>
      </c>
    </row>
    <row r="753" ht="34.9" customHeight="1" spans="1:9">
      <c r="A753" s="461">
        <v>21104</v>
      </c>
      <c r="B753" s="462" t="s">
        <v>724</v>
      </c>
      <c r="C753" s="176">
        <f>SUM(C754:C758)</f>
        <v>3596</v>
      </c>
      <c r="D753" s="176">
        <f>SUM(D754:D758)</f>
        <v>957</v>
      </c>
      <c r="E753" s="177">
        <f>SUM(E754:E758)</f>
        <v>798</v>
      </c>
      <c r="F753" s="463">
        <f t="shared" si="44"/>
        <v>-0.778086763070078</v>
      </c>
      <c r="G753" s="463">
        <f t="shared" si="45"/>
        <v>0.833855799373041</v>
      </c>
      <c r="H753" s="460" t="str">
        <f t="shared" si="46"/>
        <v>是</v>
      </c>
      <c r="I753" s="452" t="str">
        <f t="shared" si="47"/>
        <v>款</v>
      </c>
    </row>
    <row r="754" ht="34.9" customHeight="1" spans="1:9">
      <c r="A754" s="461">
        <v>2110401</v>
      </c>
      <c r="B754" s="462" t="s">
        <v>725</v>
      </c>
      <c r="C754" s="176"/>
      <c r="D754" s="176"/>
      <c r="E754" s="253">
        <v>5</v>
      </c>
      <c r="F754" s="463" t="str">
        <f t="shared" si="44"/>
        <v/>
      </c>
      <c r="G754" s="463" t="str">
        <f t="shared" si="45"/>
        <v/>
      </c>
      <c r="H754" s="460" t="str">
        <f t="shared" si="46"/>
        <v>是</v>
      </c>
      <c r="I754" s="452" t="str">
        <f t="shared" si="47"/>
        <v>项</v>
      </c>
    </row>
    <row r="755" ht="34.9" customHeight="1" spans="1:9">
      <c r="A755" s="461">
        <v>2110402</v>
      </c>
      <c r="B755" s="462" t="s">
        <v>726</v>
      </c>
      <c r="C755" s="176"/>
      <c r="D755" s="176"/>
      <c r="E755" s="253">
        <v>370</v>
      </c>
      <c r="F755" s="463" t="str">
        <f t="shared" si="44"/>
        <v/>
      </c>
      <c r="G755" s="463" t="str">
        <f t="shared" si="45"/>
        <v/>
      </c>
      <c r="H755" s="460" t="str">
        <f t="shared" si="46"/>
        <v>是</v>
      </c>
      <c r="I755" s="452" t="str">
        <f t="shared" si="47"/>
        <v>项</v>
      </c>
    </row>
    <row r="756" ht="34.9" customHeight="1" spans="1:9">
      <c r="A756" s="461">
        <v>2110403</v>
      </c>
      <c r="B756" s="462" t="s">
        <v>727</v>
      </c>
      <c r="C756" s="176"/>
      <c r="D756" s="176"/>
      <c r="E756" s="177"/>
      <c r="F756" s="463" t="str">
        <f t="shared" si="44"/>
        <v/>
      </c>
      <c r="G756" s="463" t="str">
        <f t="shared" si="45"/>
        <v/>
      </c>
      <c r="H756" s="460" t="str">
        <f t="shared" si="46"/>
        <v>否</v>
      </c>
      <c r="I756" s="452" t="str">
        <f t="shared" si="47"/>
        <v>项</v>
      </c>
    </row>
    <row r="757" ht="34.9" customHeight="1" spans="1:9">
      <c r="A757" s="461">
        <v>2110404</v>
      </c>
      <c r="B757" s="462" t="s">
        <v>728</v>
      </c>
      <c r="C757" s="176"/>
      <c r="D757" s="176"/>
      <c r="E757" s="177"/>
      <c r="F757" s="463" t="str">
        <f t="shared" si="44"/>
        <v/>
      </c>
      <c r="G757" s="463" t="str">
        <f t="shared" si="45"/>
        <v/>
      </c>
      <c r="H757" s="460" t="str">
        <f t="shared" si="46"/>
        <v>否</v>
      </c>
      <c r="I757" s="452" t="str">
        <f t="shared" si="47"/>
        <v>项</v>
      </c>
    </row>
    <row r="758" ht="34.9" customHeight="1" spans="1:9">
      <c r="A758" s="461">
        <v>2110499</v>
      </c>
      <c r="B758" s="462" t="s">
        <v>729</v>
      </c>
      <c r="C758" s="464">
        <v>3596</v>
      </c>
      <c r="D758" s="165">
        <v>957</v>
      </c>
      <c r="E758" s="253">
        <v>423</v>
      </c>
      <c r="F758" s="463">
        <f t="shared" si="44"/>
        <v>-0.882369299221357</v>
      </c>
      <c r="G758" s="463">
        <f t="shared" si="45"/>
        <v>0.442006269592476</v>
      </c>
      <c r="H758" s="460" t="str">
        <f t="shared" si="46"/>
        <v>是</v>
      </c>
      <c r="I758" s="452" t="str">
        <f t="shared" si="47"/>
        <v>项</v>
      </c>
    </row>
    <row r="759" ht="34.9" customHeight="1" spans="1:9">
      <c r="A759" s="461">
        <v>21105</v>
      </c>
      <c r="B759" s="462" t="s">
        <v>730</v>
      </c>
      <c r="C759" s="176">
        <f>SUM(C760:C765)</f>
        <v>980</v>
      </c>
      <c r="D759" s="176">
        <f>SUM(D760:D765)</f>
        <v>980</v>
      </c>
      <c r="E759" s="177">
        <f>SUM(E760:E765)</f>
        <v>827</v>
      </c>
      <c r="F759" s="463">
        <f t="shared" si="44"/>
        <v>-0.156122448979592</v>
      </c>
      <c r="G759" s="463">
        <f t="shared" si="45"/>
        <v>0.843877551020408</v>
      </c>
      <c r="H759" s="460" t="str">
        <f t="shared" si="46"/>
        <v>是</v>
      </c>
      <c r="I759" s="452" t="str">
        <f t="shared" si="47"/>
        <v>款</v>
      </c>
    </row>
    <row r="760" ht="34.9" customHeight="1" spans="1:9">
      <c r="A760" s="461">
        <v>2110501</v>
      </c>
      <c r="B760" s="462" t="s">
        <v>731</v>
      </c>
      <c r="C760" s="464">
        <v>752</v>
      </c>
      <c r="D760" s="165">
        <v>752</v>
      </c>
      <c r="E760" s="253">
        <v>797</v>
      </c>
      <c r="F760" s="463">
        <f t="shared" si="44"/>
        <v>0.0598404255319149</v>
      </c>
      <c r="G760" s="463">
        <f t="shared" si="45"/>
        <v>1.05984042553191</v>
      </c>
      <c r="H760" s="460" t="str">
        <f t="shared" si="46"/>
        <v>是</v>
      </c>
      <c r="I760" s="452" t="str">
        <f t="shared" si="47"/>
        <v>项</v>
      </c>
    </row>
    <row r="761" ht="34.9" customHeight="1" spans="1:9">
      <c r="A761" s="461">
        <v>2110502</v>
      </c>
      <c r="B761" s="462" t="s">
        <v>732</v>
      </c>
      <c r="C761" s="464">
        <v>228</v>
      </c>
      <c r="D761" s="165">
        <v>228</v>
      </c>
      <c r="E761" s="253">
        <v>0</v>
      </c>
      <c r="F761" s="463">
        <f t="shared" si="44"/>
        <v>-1</v>
      </c>
      <c r="G761" s="463">
        <f t="shared" si="45"/>
        <v>0</v>
      </c>
      <c r="H761" s="460" t="str">
        <f t="shared" si="46"/>
        <v>是</v>
      </c>
      <c r="I761" s="452" t="str">
        <f t="shared" si="47"/>
        <v>项</v>
      </c>
    </row>
    <row r="762" ht="34.9" customHeight="1" spans="1:9">
      <c r="A762" s="461">
        <v>2110503</v>
      </c>
      <c r="B762" s="462" t="s">
        <v>733</v>
      </c>
      <c r="C762" s="176"/>
      <c r="D762" s="165">
        <v>0</v>
      </c>
      <c r="E762" s="253">
        <v>0</v>
      </c>
      <c r="F762" s="463" t="str">
        <f t="shared" si="44"/>
        <v/>
      </c>
      <c r="G762" s="463" t="str">
        <f t="shared" si="45"/>
        <v/>
      </c>
      <c r="H762" s="460" t="str">
        <f t="shared" si="46"/>
        <v>否</v>
      </c>
      <c r="I762" s="452" t="str">
        <f t="shared" si="47"/>
        <v>项</v>
      </c>
    </row>
    <row r="763" ht="34.9" customHeight="1" spans="1:9">
      <c r="A763" s="461">
        <v>2110506</v>
      </c>
      <c r="B763" s="462" t="s">
        <v>734</v>
      </c>
      <c r="C763" s="176"/>
      <c r="D763" s="165">
        <v>0</v>
      </c>
      <c r="E763" s="253">
        <v>30</v>
      </c>
      <c r="F763" s="463" t="str">
        <f t="shared" si="44"/>
        <v/>
      </c>
      <c r="G763" s="463" t="str">
        <f t="shared" si="45"/>
        <v/>
      </c>
      <c r="H763" s="460" t="str">
        <f t="shared" si="46"/>
        <v>是</v>
      </c>
      <c r="I763" s="452" t="str">
        <f t="shared" si="47"/>
        <v>项</v>
      </c>
    </row>
    <row r="764" ht="34.9" customHeight="1" spans="1:9">
      <c r="A764" s="461">
        <v>2110507</v>
      </c>
      <c r="B764" s="462" t="s">
        <v>735</v>
      </c>
      <c r="C764" s="176"/>
      <c r="D764" s="165">
        <v>0</v>
      </c>
      <c r="E764" s="253">
        <v>0</v>
      </c>
      <c r="F764" s="463" t="str">
        <f t="shared" si="44"/>
        <v/>
      </c>
      <c r="G764" s="463" t="str">
        <f t="shared" si="45"/>
        <v/>
      </c>
      <c r="H764" s="460" t="str">
        <f t="shared" si="46"/>
        <v>否</v>
      </c>
      <c r="I764" s="452" t="str">
        <f t="shared" si="47"/>
        <v>项</v>
      </c>
    </row>
    <row r="765" ht="34.9" customHeight="1" spans="1:9">
      <c r="A765" s="461">
        <v>2110599</v>
      </c>
      <c r="B765" s="462" t="s">
        <v>736</v>
      </c>
      <c r="C765" s="176"/>
      <c r="D765" s="165">
        <v>0</v>
      </c>
      <c r="E765" s="253">
        <v>0</v>
      </c>
      <c r="F765" s="463" t="str">
        <f t="shared" si="44"/>
        <v/>
      </c>
      <c r="G765" s="463" t="str">
        <f t="shared" si="45"/>
        <v/>
      </c>
      <c r="H765" s="460" t="str">
        <f t="shared" si="46"/>
        <v>否</v>
      </c>
      <c r="I765" s="452" t="str">
        <f t="shared" si="47"/>
        <v>项</v>
      </c>
    </row>
    <row r="766" ht="34.9" customHeight="1" spans="1:9">
      <c r="A766" s="461">
        <v>21106</v>
      </c>
      <c r="B766" s="462" t="s">
        <v>737</v>
      </c>
      <c r="C766" s="176">
        <f>SUM(C767:C771)</f>
        <v>1337</v>
      </c>
      <c r="D766" s="176">
        <f>SUM(D767:D771)</f>
        <v>1337</v>
      </c>
      <c r="E766" s="177">
        <f>SUM(E767:E771)</f>
        <v>208</v>
      </c>
      <c r="F766" s="463">
        <f t="shared" si="44"/>
        <v>-0.844427823485415</v>
      </c>
      <c r="G766" s="463">
        <f t="shared" si="45"/>
        <v>0.155572176514585</v>
      </c>
      <c r="H766" s="460" t="str">
        <f t="shared" si="46"/>
        <v>是</v>
      </c>
      <c r="I766" s="452" t="str">
        <f t="shared" si="47"/>
        <v>款</v>
      </c>
    </row>
    <row r="767" ht="34.9" customHeight="1" spans="1:9">
      <c r="A767" s="461">
        <v>2110602</v>
      </c>
      <c r="B767" s="462" t="s">
        <v>738</v>
      </c>
      <c r="C767" s="464">
        <v>447</v>
      </c>
      <c r="D767" s="165">
        <v>447</v>
      </c>
      <c r="E767" s="253">
        <v>148</v>
      </c>
      <c r="F767" s="463">
        <f t="shared" si="44"/>
        <v>-0.668903803131991</v>
      </c>
      <c r="G767" s="463">
        <f t="shared" si="45"/>
        <v>0.331096196868009</v>
      </c>
      <c r="H767" s="460" t="str">
        <f t="shared" si="46"/>
        <v>是</v>
      </c>
      <c r="I767" s="452" t="str">
        <f t="shared" si="47"/>
        <v>项</v>
      </c>
    </row>
    <row r="768" ht="34.9" customHeight="1" spans="1:9">
      <c r="A768" s="461">
        <v>2110603</v>
      </c>
      <c r="B768" s="462" t="s">
        <v>739</v>
      </c>
      <c r="C768" s="464">
        <v>0</v>
      </c>
      <c r="D768" s="165">
        <v>0</v>
      </c>
      <c r="E768" s="253">
        <v>0</v>
      </c>
      <c r="F768" s="463" t="str">
        <f t="shared" si="44"/>
        <v/>
      </c>
      <c r="G768" s="463" t="str">
        <f t="shared" si="45"/>
        <v/>
      </c>
      <c r="H768" s="460" t="str">
        <f t="shared" si="46"/>
        <v>否</v>
      </c>
      <c r="I768" s="452" t="str">
        <f t="shared" si="47"/>
        <v>项</v>
      </c>
    </row>
    <row r="769" ht="34.9" customHeight="1" spans="1:9">
      <c r="A769" s="461">
        <v>2110604</v>
      </c>
      <c r="B769" s="462" t="s">
        <v>740</v>
      </c>
      <c r="C769" s="464">
        <v>0</v>
      </c>
      <c r="D769" s="165">
        <v>0</v>
      </c>
      <c r="E769" s="253">
        <v>0</v>
      </c>
      <c r="F769" s="463" t="str">
        <f t="shared" si="44"/>
        <v/>
      </c>
      <c r="G769" s="463" t="str">
        <f t="shared" si="45"/>
        <v/>
      </c>
      <c r="H769" s="460" t="str">
        <f t="shared" si="46"/>
        <v>否</v>
      </c>
      <c r="I769" s="452" t="str">
        <f t="shared" si="47"/>
        <v>项</v>
      </c>
    </row>
    <row r="770" s="305" customFormat="1" ht="34.9" customHeight="1" spans="1:9">
      <c r="A770" s="461">
        <v>2110605</v>
      </c>
      <c r="B770" s="462" t="s">
        <v>741</v>
      </c>
      <c r="C770" s="464">
        <v>0</v>
      </c>
      <c r="D770" s="165">
        <v>0</v>
      </c>
      <c r="E770" s="253">
        <v>60</v>
      </c>
      <c r="F770" s="463" t="str">
        <f t="shared" si="44"/>
        <v/>
      </c>
      <c r="G770" s="463" t="str">
        <f t="shared" si="45"/>
        <v/>
      </c>
      <c r="H770" s="460" t="str">
        <f t="shared" si="46"/>
        <v>是</v>
      </c>
      <c r="I770" s="452" t="str">
        <f t="shared" si="47"/>
        <v>项</v>
      </c>
    </row>
    <row r="771" ht="34.9" customHeight="1" spans="1:9">
      <c r="A771" s="461">
        <v>2110699</v>
      </c>
      <c r="B771" s="462" t="s">
        <v>742</v>
      </c>
      <c r="C771" s="464">
        <v>890</v>
      </c>
      <c r="D771" s="165">
        <v>890</v>
      </c>
      <c r="E771" s="253">
        <v>0</v>
      </c>
      <c r="F771" s="463">
        <f t="shared" si="44"/>
        <v>-1</v>
      </c>
      <c r="G771" s="463">
        <f t="shared" si="45"/>
        <v>0</v>
      </c>
      <c r="H771" s="460" t="str">
        <f t="shared" si="46"/>
        <v>是</v>
      </c>
      <c r="I771" s="452" t="str">
        <f t="shared" si="47"/>
        <v>项</v>
      </c>
    </row>
    <row r="772" ht="34.9" customHeight="1" spans="1:9">
      <c r="A772" s="461">
        <v>21107</v>
      </c>
      <c r="B772" s="462" t="s">
        <v>743</v>
      </c>
      <c r="C772" s="176">
        <f>SUM(C773:C774)</f>
        <v>0</v>
      </c>
      <c r="D772" s="176">
        <f>SUM(D773:D774)</f>
        <v>0</v>
      </c>
      <c r="E772" s="177">
        <f>SUM(E773:E774)</f>
        <v>0</v>
      </c>
      <c r="F772" s="463" t="str">
        <f t="shared" si="44"/>
        <v/>
      </c>
      <c r="G772" s="463" t="str">
        <f t="shared" si="45"/>
        <v/>
      </c>
      <c r="H772" s="460" t="str">
        <f t="shared" si="46"/>
        <v>否</v>
      </c>
      <c r="I772" s="452" t="str">
        <f t="shared" si="47"/>
        <v>款</v>
      </c>
    </row>
    <row r="773" ht="34.9" customHeight="1" spans="1:9">
      <c r="A773" s="461">
        <v>2110704</v>
      </c>
      <c r="B773" s="462" t="s">
        <v>744</v>
      </c>
      <c r="C773" s="176"/>
      <c r="D773" s="176"/>
      <c r="E773" s="177"/>
      <c r="F773" s="463" t="str">
        <f t="shared" ref="F773:F836" si="48">IF(C773&lt;&gt;0,E773/C773-1,"")</f>
        <v/>
      </c>
      <c r="G773" s="463" t="str">
        <f t="shared" ref="G773:G836" si="49">IF(D773&lt;&gt;0,E773/D773,"")</f>
        <v/>
      </c>
      <c r="H773" s="460" t="str">
        <f t="shared" ref="H773:H836" si="50">IF(LEN(A773)=3,"是",IF(B773&lt;&gt;"",IF(SUM(C773:E773)&lt;&gt;0,"是","否"),"是"))</f>
        <v>否</v>
      </c>
      <c r="I773" s="452" t="str">
        <f t="shared" ref="I773:I836" si="51">IF(LEN(A773)=3,"类",IF(LEN(A773)=5,"款","项"))</f>
        <v>项</v>
      </c>
    </row>
    <row r="774" s="305" customFormat="1" ht="34.9" customHeight="1" spans="1:9">
      <c r="A774" s="461">
        <v>2110799</v>
      </c>
      <c r="B774" s="462" t="s">
        <v>745</v>
      </c>
      <c r="C774" s="176"/>
      <c r="D774" s="176"/>
      <c r="E774" s="177"/>
      <c r="F774" s="463" t="str">
        <f t="shared" si="48"/>
        <v/>
      </c>
      <c r="G774" s="463" t="str">
        <f t="shared" si="49"/>
        <v/>
      </c>
      <c r="H774" s="460" t="str">
        <f t="shared" si="50"/>
        <v>否</v>
      </c>
      <c r="I774" s="452" t="str">
        <f t="shared" si="51"/>
        <v>项</v>
      </c>
    </row>
    <row r="775" ht="34.9" customHeight="1" spans="1:9">
      <c r="A775" s="461">
        <v>21108</v>
      </c>
      <c r="B775" s="462" t="s">
        <v>746</v>
      </c>
      <c r="C775" s="176">
        <f>SUM(C776:C777)</f>
        <v>0</v>
      </c>
      <c r="D775" s="176">
        <f>SUM(D776:D777)</f>
        <v>0</v>
      </c>
      <c r="E775" s="177">
        <f>SUM(E776:E777)</f>
        <v>0</v>
      </c>
      <c r="F775" s="463" t="str">
        <f t="shared" si="48"/>
        <v/>
      </c>
      <c r="G775" s="463" t="str">
        <f t="shared" si="49"/>
        <v/>
      </c>
      <c r="H775" s="460" t="str">
        <f t="shared" si="50"/>
        <v>否</v>
      </c>
      <c r="I775" s="452" t="str">
        <f t="shared" si="51"/>
        <v>款</v>
      </c>
    </row>
    <row r="776" ht="34.9" customHeight="1" spans="1:9">
      <c r="A776" s="461">
        <v>2110804</v>
      </c>
      <c r="B776" s="462" t="s">
        <v>747</v>
      </c>
      <c r="C776" s="176"/>
      <c r="D776" s="176"/>
      <c r="E776" s="177"/>
      <c r="F776" s="463" t="str">
        <f t="shared" si="48"/>
        <v/>
      </c>
      <c r="G776" s="463" t="str">
        <f t="shared" si="49"/>
        <v/>
      </c>
      <c r="H776" s="460" t="str">
        <f t="shared" si="50"/>
        <v>否</v>
      </c>
      <c r="I776" s="452" t="str">
        <f t="shared" si="51"/>
        <v>项</v>
      </c>
    </row>
    <row r="777" ht="34.9" customHeight="1" spans="1:9">
      <c r="A777" s="461">
        <v>2110899</v>
      </c>
      <c r="B777" s="462" t="s">
        <v>748</v>
      </c>
      <c r="C777" s="176"/>
      <c r="D777" s="176"/>
      <c r="E777" s="177"/>
      <c r="F777" s="463" t="str">
        <f t="shared" si="48"/>
        <v/>
      </c>
      <c r="G777" s="463" t="str">
        <f t="shared" si="49"/>
        <v/>
      </c>
      <c r="H777" s="460" t="str">
        <f t="shared" si="50"/>
        <v>否</v>
      </c>
      <c r="I777" s="452" t="str">
        <f t="shared" si="51"/>
        <v>项</v>
      </c>
    </row>
    <row r="778" ht="34.9" customHeight="1" spans="1:9">
      <c r="A778" s="461">
        <v>21109</v>
      </c>
      <c r="B778" s="462" t="s">
        <v>749</v>
      </c>
      <c r="C778" s="176">
        <f>C779</f>
        <v>0</v>
      </c>
      <c r="D778" s="176">
        <f>D779</f>
        <v>0</v>
      </c>
      <c r="E778" s="176">
        <f>E779</f>
        <v>0</v>
      </c>
      <c r="F778" s="463" t="str">
        <f t="shared" si="48"/>
        <v/>
      </c>
      <c r="G778" s="463" t="str">
        <f t="shared" si="49"/>
        <v/>
      </c>
      <c r="H778" s="460" t="str">
        <f t="shared" si="50"/>
        <v>否</v>
      </c>
      <c r="I778" s="452" t="str">
        <f t="shared" si="51"/>
        <v>款</v>
      </c>
    </row>
    <row r="779" ht="34.9" customHeight="1" spans="1:9">
      <c r="A779" s="461">
        <v>2110901</v>
      </c>
      <c r="B779" s="462" t="s">
        <v>750</v>
      </c>
      <c r="C779" s="176"/>
      <c r="D779" s="176"/>
      <c r="E779" s="177"/>
      <c r="F779" s="463" t="str">
        <f t="shared" si="48"/>
        <v/>
      </c>
      <c r="G779" s="463" t="str">
        <f t="shared" si="49"/>
        <v/>
      </c>
      <c r="H779" s="460" t="str">
        <f t="shared" si="50"/>
        <v>否</v>
      </c>
      <c r="I779" s="452" t="str">
        <f t="shared" si="51"/>
        <v>项</v>
      </c>
    </row>
    <row r="780" ht="34.9" customHeight="1" spans="1:9">
      <c r="A780" s="461">
        <v>21110</v>
      </c>
      <c r="B780" s="462" t="s">
        <v>751</v>
      </c>
      <c r="C780" s="176">
        <f>C781</f>
        <v>8</v>
      </c>
      <c r="D780" s="176">
        <f>D781</f>
        <v>0</v>
      </c>
      <c r="E780" s="176">
        <f>E781</f>
        <v>0</v>
      </c>
      <c r="F780" s="463">
        <f t="shared" si="48"/>
        <v>-1</v>
      </c>
      <c r="G780" s="463" t="str">
        <f t="shared" si="49"/>
        <v/>
      </c>
      <c r="H780" s="460" t="str">
        <f t="shared" si="50"/>
        <v>是</v>
      </c>
      <c r="I780" s="452" t="str">
        <f t="shared" si="51"/>
        <v>款</v>
      </c>
    </row>
    <row r="781" ht="34.9" customHeight="1" spans="1:9">
      <c r="A781" s="461">
        <v>2111001</v>
      </c>
      <c r="B781" s="462" t="s">
        <v>752</v>
      </c>
      <c r="C781" s="176">
        <v>8</v>
      </c>
      <c r="D781" s="176"/>
      <c r="E781" s="177"/>
      <c r="F781" s="463">
        <f t="shared" si="48"/>
        <v>-1</v>
      </c>
      <c r="G781" s="463" t="str">
        <f t="shared" si="49"/>
        <v/>
      </c>
      <c r="H781" s="460" t="str">
        <f t="shared" si="50"/>
        <v>是</v>
      </c>
      <c r="I781" s="452" t="str">
        <f t="shared" si="51"/>
        <v>项</v>
      </c>
    </row>
    <row r="782" ht="34.9" customHeight="1" spans="1:9">
      <c r="A782" s="461">
        <v>21111</v>
      </c>
      <c r="B782" s="462" t="s">
        <v>753</v>
      </c>
      <c r="C782" s="176">
        <f>SUM(C783:C787)</f>
        <v>0</v>
      </c>
      <c r="D782" s="176">
        <f>SUM(D783:D787)</f>
        <v>0</v>
      </c>
      <c r="E782" s="177">
        <f>SUM(E783:E787)</f>
        <v>0</v>
      </c>
      <c r="F782" s="463" t="str">
        <f t="shared" si="48"/>
        <v/>
      </c>
      <c r="G782" s="463" t="str">
        <f t="shared" si="49"/>
        <v/>
      </c>
      <c r="H782" s="460" t="str">
        <f t="shared" si="50"/>
        <v>否</v>
      </c>
      <c r="I782" s="452" t="str">
        <f t="shared" si="51"/>
        <v>款</v>
      </c>
    </row>
    <row r="783" ht="34.9" customHeight="1" spans="1:9">
      <c r="A783" s="461">
        <v>2111101</v>
      </c>
      <c r="B783" s="462" t="s">
        <v>754</v>
      </c>
      <c r="C783" s="176"/>
      <c r="D783" s="176"/>
      <c r="E783" s="177"/>
      <c r="F783" s="463" t="str">
        <f t="shared" si="48"/>
        <v/>
      </c>
      <c r="G783" s="463" t="str">
        <f t="shared" si="49"/>
        <v/>
      </c>
      <c r="H783" s="460" t="str">
        <f t="shared" si="50"/>
        <v>否</v>
      </c>
      <c r="I783" s="452" t="str">
        <f t="shared" si="51"/>
        <v>项</v>
      </c>
    </row>
    <row r="784" ht="34.9" customHeight="1" spans="1:9">
      <c r="A784" s="461">
        <v>2111102</v>
      </c>
      <c r="B784" s="462" t="s">
        <v>755</v>
      </c>
      <c r="C784" s="176"/>
      <c r="D784" s="176"/>
      <c r="E784" s="177"/>
      <c r="F784" s="463" t="str">
        <f t="shared" si="48"/>
        <v/>
      </c>
      <c r="G784" s="463" t="str">
        <f t="shared" si="49"/>
        <v/>
      </c>
      <c r="H784" s="460" t="str">
        <f t="shared" si="50"/>
        <v>否</v>
      </c>
      <c r="I784" s="452" t="str">
        <f t="shared" si="51"/>
        <v>项</v>
      </c>
    </row>
    <row r="785" ht="34.9" customHeight="1" spans="1:9">
      <c r="A785" s="461">
        <v>2111103</v>
      </c>
      <c r="B785" s="462" t="s">
        <v>756</v>
      </c>
      <c r="C785" s="176"/>
      <c r="D785" s="176"/>
      <c r="E785" s="177"/>
      <c r="F785" s="463" t="str">
        <f t="shared" si="48"/>
        <v/>
      </c>
      <c r="G785" s="463" t="str">
        <f t="shared" si="49"/>
        <v/>
      </c>
      <c r="H785" s="460" t="str">
        <f t="shared" si="50"/>
        <v>否</v>
      </c>
      <c r="I785" s="452" t="str">
        <f t="shared" si="51"/>
        <v>项</v>
      </c>
    </row>
    <row r="786" s="305" customFormat="1" ht="34.9" customHeight="1" spans="1:9">
      <c r="A786" s="461">
        <v>2111104</v>
      </c>
      <c r="B786" s="462" t="s">
        <v>757</v>
      </c>
      <c r="C786" s="176"/>
      <c r="D786" s="176"/>
      <c r="E786" s="177"/>
      <c r="F786" s="463" t="str">
        <f t="shared" si="48"/>
        <v/>
      </c>
      <c r="G786" s="463" t="str">
        <f t="shared" si="49"/>
        <v/>
      </c>
      <c r="H786" s="460" t="str">
        <f t="shared" si="50"/>
        <v>否</v>
      </c>
      <c r="I786" s="452" t="str">
        <f t="shared" si="51"/>
        <v>项</v>
      </c>
    </row>
    <row r="787" s="305" customFormat="1" ht="34.9" customHeight="1" spans="1:9">
      <c r="A787" s="461">
        <v>2111199</v>
      </c>
      <c r="B787" s="462" t="s">
        <v>758</v>
      </c>
      <c r="C787" s="176"/>
      <c r="D787" s="176"/>
      <c r="E787" s="177"/>
      <c r="F787" s="463" t="str">
        <f t="shared" si="48"/>
        <v/>
      </c>
      <c r="G787" s="463" t="str">
        <f t="shared" si="49"/>
        <v/>
      </c>
      <c r="H787" s="460" t="str">
        <f t="shared" si="50"/>
        <v>否</v>
      </c>
      <c r="I787" s="452" t="str">
        <f t="shared" si="51"/>
        <v>项</v>
      </c>
    </row>
    <row r="788" s="305" customFormat="1" ht="34.9" customHeight="1" spans="1:9">
      <c r="A788" s="461">
        <v>21112</v>
      </c>
      <c r="B788" s="462" t="s">
        <v>759</v>
      </c>
      <c r="C788" s="176">
        <f>C789</f>
        <v>0</v>
      </c>
      <c r="D788" s="176">
        <f>D789</f>
        <v>0</v>
      </c>
      <c r="E788" s="176">
        <f>E789</f>
        <v>0</v>
      </c>
      <c r="F788" s="463" t="str">
        <f t="shared" si="48"/>
        <v/>
      </c>
      <c r="G788" s="463" t="str">
        <f t="shared" si="49"/>
        <v/>
      </c>
      <c r="H788" s="460" t="str">
        <f t="shared" si="50"/>
        <v>否</v>
      </c>
      <c r="I788" s="452" t="str">
        <f t="shared" si="51"/>
        <v>款</v>
      </c>
    </row>
    <row r="789" s="305" customFormat="1" ht="34.9" customHeight="1" spans="1:9">
      <c r="A789" s="461">
        <v>2111201</v>
      </c>
      <c r="B789" s="462" t="s">
        <v>760</v>
      </c>
      <c r="C789" s="176"/>
      <c r="D789" s="176"/>
      <c r="E789" s="177"/>
      <c r="F789" s="463" t="str">
        <f t="shared" si="48"/>
        <v/>
      </c>
      <c r="G789" s="463" t="str">
        <f t="shared" si="49"/>
        <v/>
      </c>
      <c r="H789" s="460" t="str">
        <f t="shared" si="50"/>
        <v>否</v>
      </c>
      <c r="I789" s="452" t="str">
        <f t="shared" si="51"/>
        <v>项</v>
      </c>
    </row>
    <row r="790" ht="34.9" customHeight="1" spans="1:9">
      <c r="A790" s="461">
        <v>21113</v>
      </c>
      <c r="B790" s="462" t="s">
        <v>761</v>
      </c>
      <c r="C790" s="176">
        <f>C791</f>
        <v>0</v>
      </c>
      <c r="D790" s="176">
        <f>D791</f>
        <v>0</v>
      </c>
      <c r="E790" s="176">
        <f>E791</f>
        <v>0</v>
      </c>
      <c r="F790" s="463" t="str">
        <f t="shared" si="48"/>
        <v/>
      </c>
      <c r="G790" s="463" t="str">
        <f t="shared" si="49"/>
        <v/>
      </c>
      <c r="H790" s="460" t="str">
        <f t="shared" si="50"/>
        <v>否</v>
      </c>
      <c r="I790" s="452" t="str">
        <f t="shared" si="51"/>
        <v>款</v>
      </c>
    </row>
    <row r="791" s="305" customFormat="1" ht="34.9" customHeight="1" spans="1:9">
      <c r="A791" s="461">
        <v>2111301</v>
      </c>
      <c r="B791" s="462" t="s">
        <v>762</v>
      </c>
      <c r="C791" s="176"/>
      <c r="D791" s="176"/>
      <c r="E791" s="177"/>
      <c r="F791" s="463" t="str">
        <f t="shared" si="48"/>
        <v/>
      </c>
      <c r="G791" s="463" t="str">
        <f t="shared" si="49"/>
        <v/>
      </c>
      <c r="H791" s="460" t="str">
        <f t="shared" si="50"/>
        <v>否</v>
      </c>
      <c r="I791" s="452" t="str">
        <f t="shared" si="51"/>
        <v>项</v>
      </c>
    </row>
    <row r="792" ht="34.9" customHeight="1" spans="1:9">
      <c r="A792" s="461">
        <v>21114</v>
      </c>
      <c r="B792" s="462" t="s">
        <v>763</v>
      </c>
      <c r="C792" s="176">
        <f>SUM(C793:C806)</f>
        <v>0</v>
      </c>
      <c r="D792" s="176">
        <f>SUM(D793:D806)</f>
        <v>0</v>
      </c>
      <c r="E792" s="177">
        <f>SUM(E793:E806)</f>
        <v>0</v>
      </c>
      <c r="F792" s="463" t="str">
        <f t="shared" si="48"/>
        <v/>
      </c>
      <c r="G792" s="463" t="str">
        <f t="shared" si="49"/>
        <v/>
      </c>
      <c r="H792" s="460" t="str">
        <f t="shared" si="50"/>
        <v>否</v>
      </c>
      <c r="I792" s="452" t="str">
        <f t="shared" si="51"/>
        <v>款</v>
      </c>
    </row>
    <row r="793" s="305" customFormat="1" ht="34.9" customHeight="1" spans="1:9">
      <c r="A793" s="461">
        <v>2111401</v>
      </c>
      <c r="B793" s="462" t="s">
        <v>179</v>
      </c>
      <c r="C793" s="176"/>
      <c r="D793" s="176"/>
      <c r="E793" s="177"/>
      <c r="F793" s="463" t="str">
        <f t="shared" si="48"/>
        <v/>
      </c>
      <c r="G793" s="463" t="str">
        <f t="shared" si="49"/>
        <v/>
      </c>
      <c r="H793" s="460" t="str">
        <f t="shared" si="50"/>
        <v>否</v>
      </c>
      <c r="I793" s="452" t="str">
        <f t="shared" si="51"/>
        <v>项</v>
      </c>
    </row>
    <row r="794" s="305" customFormat="1" ht="34.9" customHeight="1" spans="1:9">
      <c r="A794" s="461">
        <v>2111402</v>
      </c>
      <c r="B794" s="462" t="s">
        <v>180</v>
      </c>
      <c r="C794" s="176"/>
      <c r="D794" s="176"/>
      <c r="E794" s="177"/>
      <c r="F794" s="463" t="str">
        <f t="shared" si="48"/>
        <v/>
      </c>
      <c r="G794" s="463" t="str">
        <f t="shared" si="49"/>
        <v/>
      </c>
      <c r="H794" s="460" t="str">
        <f t="shared" si="50"/>
        <v>否</v>
      </c>
      <c r="I794" s="452" t="str">
        <f t="shared" si="51"/>
        <v>项</v>
      </c>
    </row>
    <row r="795" ht="34.9" customHeight="1" spans="1:9">
      <c r="A795" s="461">
        <v>2111403</v>
      </c>
      <c r="B795" s="462" t="s">
        <v>181</v>
      </c>
      <c r="C795" s="176"/>
      <c r="D795" s="176"/>
      <c r="E795" s="177"/>
      <c r="F795" s="463" t="str">
        <f t="shared" si="48"/>
        <v/>
      </c>
      <c r="G795" s="463" t="str">
        <f t="shared" si="49"/>
        <v/>
      </c>
      <c r="H795" s="460" t="str">
        <f t="shared" si="50"/>
        <v>否</v>
      </c>
      <c r="I795" s="452" t="str">
        <f t="shared" si="51"/>
        <v>项</v>
      </c>
    </row>
    <row r="796" ht="34.9" customHeight="1" spans="1:9">
      <c r="A796" s="461">
        <v>2111404</v>
      </c>
      <c r="B796" s="462" t="s">
        <v>764</v>
      </c>
      <c r="C796" s="176"/>
      <c r="D796" s="176"/>
      <c r="E796" s="177"/>
      <c r="F796" s="463" t="str">
        <f t="shared" si="48"/>
        <v/>
      </c>
      <c r="G796" s="463" t="str">
        <f t="shared" si="49"/>
        <v/>
      </c>
      <c r="H796" s="460" t="str">
        <f t="shared" si="50"/>
        <v>否</v>
      </c>
      <c r="I796" s="452" t="str">
        <f t="shared" si="51"/>
        <v>项</v>
      </c>
    </row>
    <row r="797" ht="34.9" customHeight="1" spans="1:9">
      <c r="A797" s="461">
        <v>2111405</v>
      </c>
      <c r="B797" s="462" t="s">
        <v>765</v>
      </c>
      <c r="C797" s="176"/>
      <c r="D797" s="176"/>
      <c r="E797" s="177"/>
      <c r="F797" s="463" t="str">
        <f t="shared" si="48"/>
        <v/>
      </c>
      <c r="G797" s="463" t="str">
        <f t="shared" si="49"/>
        <v/>
      </c>
      <c r="H797" s="460" t="str">
        <f t="shared" si="50"/>
        <v>否</v>
      </c>
      <c r="I797" s="452" t="str">
        <f t="shared" si="51"/>
        <v>项</v>
      </c>
    </row>
    <row r="798" ht="34.9" customHeight="1" spans="1:9">
      <c r="A798" s="461">
        <v>2111406</v>
      </c>
      <c r="B798" s="462" t="s">
        <v>766</v>
      </c>
      <c r="C798" s="176"/>
      <c r="D798" s="176"/>
      <c r="E798" s="177"/>
      <c r="F798" s="463" t="str">
        <f t="shared" si="48"/>
        <v/>
      </c>
      <c r="G798" s="463" t="str">
        <f t="shared" si="49"/>
        <v/>
      </c>
      <c r="H798" s="460" t="str">
        <f t="shared" si="50"/>
        <v>否</v>
      </c>
      <c r="I798" s="452" t="str">
        <f t="shared" si="51"/>
        <v>项</v>
      </c>
    </row>
    <row r="799" ht="34.9" customHeight="1" spans="1:9">
      <c r="A799" s="461">
        <v>2111407</v>
      </c>
      <c r="B799" s="462" t="s">
        <v>767</v>
      </c>
      <c r="C799" s="176"/>
      <c r="D799" s="176"/>
      <c r="E799" s="177"/>
      <c r="F799" s="463" t="str">
        <f t="shared" si="48"/>
        <v/>
      </c>
      <c r="G799" s="463" t="str">
        <f t="shared" si="49"/>
        <v/>
      </c>
      <c r="H799" s="460" t="str">
        <f t="shared" si="50"/>
        <v>否</v>
      </c>
      <c r="I799" s="452" t="str">
        <f t="shared" si="51"/>
        <v>项</v>
      </c>
    </row>
    <row r="800" ht="34.9" customHeight="1" spans="1:9">
      <c r="A800" s="461">
        <v>2111408</v>
      </c>
      <c r="B800" s="462" t="s">
        <v>768</v>
      </c>
      <c r="C800" s="176"/>
      <c r="D800" s="176"/>
      <c r="E800" s="177"/>
      <c r="F800" s="463" t="str">
        <f t="shared" si="48"/>
        <v/>
      </c>
      <c r="G800" s="463" t="str">
        <f t="shared" si="49"/>
        <v/>
      </c>
      <c r="H800" s="460" t="str">
        <f t="shared" si="50"/>
        <v>否</v>
      </c>
      <c r="I800" s="452" t="str">
        <f t="shared" si="51"/>
        <v>项</v>
      </c>
    </row>
    <row r="801" ht="34.9" customHeight="1" spans="1:9">
      <c r="A801" s="461">
        <v>2111409</v>
      </c>
      <c r="B801" s="462" t="s">
        <v>769</v>
      </c>
      <c r="C801" s="176"/>
      <c r="D801" s="176"/>
      <c r="E801" s="177"/>
      <c r="F801" s="463" t="str">
        <f t="shared" si="48"/>
        <v/>
      </c>
      <c r="G801" s="463" t="str">
        <f t="shared" si="49"/>
        <v/>
      </c>
      <c r="H801" s="460" t="str">
        <f t="shared" si="50"/>
        <v>否</v>
      </c>
      <c r="I801" s="452" t="str">
        <f t="shared" si="51"/>
        <v>项</v>
      </c>
    </row>
    <row r="802" ht="34.9" customHeight="1" spans="1:9">
      <c r="A802" s="461">
        <v>2111410</v>
      </c>
      <c r="B802" s="462" t="s">
        <v>770</v>
      </c>
      <c r="C802" s="176"/>
      <c r="D802" s="176"/>
      <c r="E802" s="177"/>
      <c r="F802" s="463" t="str">
        <f t="shared" si="48"/>
        <v/>
      </c>
      <c r="G802" s="463" t="str">
        <f t="shared" si="49"/>
        <v/>
      </c>
      <c r="H802" s="460" t="str">
        <f t="shared" si="50"/>
        <v>否</v>
      </c>
      <c r="I802" s="452" t="str">
        <f t="shared" si="51"/>
        <v>项</v>
      </c>
    </row>
    <row r="803" ht="34.9" customHeight="1" spans="1:9">
      <c r="A803" s="461">
        <v>2111411</v>
      </c>
      <c r="B803" s="462" t="s">
        <v>220</v>
      </c>
      <c r="C803" s="176"/>
      <c r="D803" s="176"/>
      <c r="E803" s="177"/>
      <c r="F803" s="463" t="str">
        <f t="shared" si="48"/>
        <v/>
      </c>
      <c r="G803" s="463" t="str">
        <f t="shared" si="49"/>
        <v/>
      </c>
      <c r="H803" s="460" t="str">
        <f t="shared" si="50"/>
        <v>否</v>
      </c>
      <c r="I803" s="452" t="str">
        <f t="shared" si="51"/>
        <v>项</v>
      </c>
    </row>
    <row r="804" ht="34.9" customHeight="1" spans="1:9">
      <c r="A804" s="461">
        <v>2111413</v>
      </c>
      <c r="B804" s="462" t="s">
        <v>771</v>
      </c>
      <c r="C804" s="176"/>
      <c r="D804" s="176"/>
      <c r="E804" s="177"/>
      <c r="F804" s="463" t="str">
        <f t="shared" si="48"/>
        <v/>
      </c>
      <c r="G804" s="463" t="str">
        <f t="shared" si="49"/>
        <v/>
      </c>
      <c r="H804" s="460" t="str">
        <f t="shared" si="50"/>
        <v>否</v>
      </c>
      <c r="I804" s="452" t="str">
        <f t="shared" si="51"/>
        <v>项</v>
      </c>
    </row>
    <row r="805" ht="34.9" customHeight="1" spans="1:9">
      <c r="A805" s="461">
        <v>2111450</v>
      </c>
      <c r="B805" s="462" t="s">
        <v>188</v>
      </c>
      <c r="C805" s="176"/>
      <c r="D805" s="176"/>
      <c r="E805" s="177"/>
      <c r="F805" s="463" t="str">
        <f t="shared" si="48"/>
        <v/>
      </c>
      <c r="G805" s="463" t="str">
        <f t="shared" si="49"/>
        <v/>
      </c>
      <c r="H805" s="460" t="str">
        <f t="shared" si="50"/>
        <v>否</v>
      </c>
      <c r="I805" s="452" t="str">
        <f t="shared" si="51"/>
        <v>项</v>
      </c>
    </row>
    <row r="806" ht="34.9" customHeight="1" spans="1:9">
      <c r="A806" s="461">
        <v>2111499</v>
      </c>
      <c r="B806" s="462" t="s">
        <v>772</v>
      </c>
      <c r="C806" s="176"/>
      <c r="D806" s="176"/>
      <c r="E806" s="177"/>
      <c r="F806" s="463" t="str">
        <f t="shared" si="48"/>
        <v/>
      </c>
      <c r="G806" s="463" t="str">
        <f t="shared" si="49"/>
        <v/>
      </c>
      <c r="H806" s="460" t="str">
        <f t="shared" si="50"/>
        <v>否</v>
      </c>
      <c r="I806" s="452" t="str">
        <f t="shared" si="51"/>
        <v>项</v>
      </c>
    </row>
    <row r="807" ht="34.9" customHeight="1" spans="1:9">
      <c r="A807" s="461">
        <v>21199</v>
      </c>
      <c r="B807" s="462" t="s">
        <v>773</v>
      </c>
      <c r="C807" s="176">
        <f>C808</f>
        <v>6521</v>
      </c>
      <c r="D807" s="176">
        <f>D808</f>
        <v>0</v>
      </c>
      <c r="E807" s="176">
        <f>E808</f>
        <v>50</v>
      </c>
      <c r="F807" s="463">
        <f t="shared" si="48"/>
        <v>-0.992332464345959</v>
      </c>
      <c r="G807" s="463" t="str">
        <f t="shared" si="49"/>
        <v/>
      </c>
      <c r="H807" s="460" t="str">
        <f t="shared" si="50"/>
        <v>是</v>
      </c>
      <c r="I807" s="452" t="str">
        <f t="shared" si="51"/>
        <v>款</v>
      </c>
    </row>
    <row r="808" ht="34.9" customHeight="1" spans="1:9">
      <c r="A808" s="461" t="s">
        <v>774</v>
      </c>
      <c r="B808" s="462" t="s">
        <v>775</v>
      </c>
      <c r="C808" s="464">
        <v>6521</v>
      </c>
      <c r="D808" s="165">
        <v>0</v>
      </c>
      <c r="E808" s="253">
        <v>50</v>
      </c>
      <c r="F808" s="463">
        <f t="shared" si="48"/>
        <v>-0.992332464345959</v>
      </c>
      <c r="G808" s="463" t="str">
        <f t="shared" si="49"/>
        <v/>
      </c>
      <c r="H808" s="460" t="str">
        <f t="shared" si="50"/>
        <v>是</v>
      </c>
      <c r="I808" s="452" t="str">
        <f t="shared" si="51"/>
        <v>项</v>
      </c>
    </row>
    <row r="809" ht="34.9" customHeight="1" spans="1:9">
      <c r="A809" s="457">
        <v>212</v>
      </c>
      <c r="B809" s="458" t="s">
        <v>138</v>
      </c>
      <c r="C809" s="172">
        <f>SUM(C810,C821,C823,C826,C828,C830)</f>
        <v>9907</v>
      </c>
      <c r="D809" s="172">
        <f>SUM(D810,D821,D823,D826,D828,D830)</f>
        <v>6354</v>
      </c>
      <c r="E809" s="173">
        <f>SUM(E810,E821,E823,E826,E828,E830)</f>
        <v>6301</v>
      </c>
      <c r="F809" s="459">
        <f t="shared" si="48"/>
        <v>-0.363985061067932</v>
      </c>
      <c r="G809" s="459">
        <f t="shared" si="49"/>
        <v>0.991658797607806</v>
      </c>
      <c r="H809" s="460" t="str">
        <f t="shared" si="50"/>
        <v>是</v>
      </c>
      <c r="I809" s="452" t="str">
        <f t="shared" si="51"/>
        <v>类</v>
      </c>
    </row>
    <row r="810" ht="34.9" customHeight="1" spans="1:9">
      <c r="A810" s="461">
        <v>21201</v>
      </c>
      <c r="B810" s="462" t="s">
        <v>776</v>
      </c>
      <c r="C810" s="176">
        <f>SUM(C811:C820)</f>
        <v>1078</v>
      </c>
      <c r="D810" s="176">
        <f>SUM(D811:D820)</f>
        <v>1373</v>
      </c>
      <c r="E810" s="177">
        <f>SUM(E811:E820)</f>
        <v>2717</v>
      </c>
      <c r="F810" s="463">
        <f t="shared" si="48"/>
        <v>1.52040816326531</v>
      </c>
      <c r="G810" s="463">
        <f t="shared" si="49"/>
        <v>1.97887836853605</v>
      </c>
      <c r="H810" s="460" t="str">
        <f t="shared" si="50"/>
        <v>是</v>
      </c>
      <c r="I810" s="452" t="str">
        <f t="shared" si="51"/>
        <v>款</v>
      </c>
    </row>
    <row r="811" ht="34.9" customHeight="1" spans="1:9">
      <c r="A811" s="461">
        <v>2120101</v>
      </c>
      <c r="B811" s="462" t="s">
        <v>179</v>
      </c>
      <c r="C811" s="464">
        <v>1003</v>
      </c>
      <c r="D811" s="165">
        <v>1298</v>
      </c>
      <c r="E811" s="253">
        <v>917</v>
      </c>
      <c r="F811" s="463">
        <f t="shared" si="48"/>
        <v>-0.0857427716849452</v>
      </c>
      <c r="G811" s="463">
        <f t="shared" si="49"/>
        <v>0.706471494607088</v>
      </c>
      <c r="H811" s="460" t="str">
        <f t="shared" si="50"/>
        <v>是</v>
      </c>
      <c r="I811" s="452" t="str">
        <f t="shared" si="51"/>
        <v>项</v>
      </c>
    </row>
    <row r="812" ht="34.9" customHeight="1" spans="1:9">
      <c r="A812" s="461">
        <v>2120102</v>
      </c>
      <c r="B812" s="462" t="s">
        <v>180</v>
      </c>
      <c r="C812" s="464">
        <v>50</v>
      </c>
      <c r="D812" s="165">
        <v>50</v>
      </c>
      <c r="E812" s="253">
        <v>1445</v>
      </c>
      <c r="F812" s="463">
        <f t="shared" si="48"/>
        <v>27.9</v>
      </c>
      <c r="G812" s="463">
        <f t="shared" si="49"/>
        <v>28.9</v>
      </c>
      <c r="H812" s="460" t="str">
        <f t="shared" si="50"/>
        <v>是</v>
      </c>
      <c r="I812" s="452" t="str">
        <f t="shared" si="51"/>
        <v>项</v>
      </c>
    </row>
    <row r="813" ht="34.9" customHeight="1" spans="1:9">
      <c r="A813" s="461">
        <v>2120103</v>
      </c>
      <c r="B813" s="462" t="s">
        <v>181</v>
      </c>
      <c r="C813" s="464">
        <v>0</v>
      </c>
      <c r="D813" s="165">
        <v>0</v>
      </c>
      <c r="E813" s="253">
        <v>300</v>
      </c>
      <c r="F813" s="463" t="str">
        <f t="shared" si="48"/>
        <v/>
      </c>
      <c r="G813" s="463" t="str">
        <f t="shared" si="49"/>
        <v/>
      </c>
      <c r="H813" s="460" t="str">
        <f t="shared" si="50"/>
        <v>是</v>
      </c>
      <c r="I813" s="452" t="str">
        <f t="shared" si="51"/>
        <v>项</v>
      </c>
    </row>
    <row r="814" ht="34.9" customHeight="1" spans="1:9">
      <c r="A814" s="461">
        <v>2120104</v>
      </c>
      <c r="B814" s="462" t="s">
        <v>777</v>
      </c>
      <c r="C814" s="464">
        <v>0</v>
      </c>
      <c r="D814" s="165">
        <v>0</v>
      </c>
      <c r="E814" s="253">
        <v>15</v>
      </c>
      <c r="F814" s="463" t="str">
        <f t="shared" si="48"/>
        <v/>
      </c>
      <c r="G814" s="463" t="str">
        <f t="shared" si="49"/>
        <v/>
      </c>
      <c r="H814" s="460" t="str">
        <f t="shared" si="50"/>
        <v>是</v>
      </c>
      <c r="I814" s="452" t="str">
        <f t="shared" si="51"/>
        <v>项</v>
      </c>
    </row>
    <row r="815" ht="34.9" customHeight="1" spans="1:9">
      <c r="A815" s="461">
        <v>2120105</v>
      </c>
      <c r="B815" s="462" t="s">
        <v>778</v>
      </c>
      <c r="C815" s="464">
        <v>0</v>
      </c>
      <c r="D815" s="165">
        <v>0</v>
      </c>
      <c r="E815" s="253">
        <v>0</v>
      </c>
      <c r="F815" s="463" t="str">
        <f t="shared" si="48"/>
        <v/>
      </c>
      <c r="G815" s="463" t="str">
        <f t="shared" si="49"/>
        <v/>
      </c>
      <c r="H815" s="460" t="str">
        <f t="shared" si="50"/>
        <v>否</v>
      </c>
      <c r="I815" s="452" t="str">
        <f t="shared" si="51"/>
        <v>项</v>
      </c>
    </row>
    <row r="816" ht="34.9" customHeight="1" spans="1:9">
      <c r="A816" s="461">
        <v>2120106</v>
      </c>
      <c r="B816" s="462" t="s">
        <v>779</v>
      </c>
      <c r="C816" s="464">
        <v>0</v>
      </c>
      <c r="D816" s="165">
        <v>0</v>
      </c>
      <c r="E816" s="253">
        <v>0</v>
      </c>
      <c r="F816" s="463" t="str">
        <f t="shared" si="48"/>
        <v/>
      </c>
      <c r="G816" s="463" t="str">
        <f t="shared" si="49"/>
        <v/>
      </c>
      <c r="H816" s="460" t="str">
        <f t="shared" si="50"/>
        <v>否</v>
      </c>
      <c r="I816" s="452" t="str">
        <f t="shared" si="51"/>
        <v>项</v>
      </c>
    </row>
    <row r="817" ht="34.9" customHeight="1" spans="1:9">
      <c r="A817" s="461">
        <v>2120107</v>
      </c>
      <c r="B817" s="462" t="s">
        <v>780</v>
      </c>
      <c r="C817" s="464">
        <v>0</v>
      </c>
      <c r="D817" s="165">
        <v>0</v>
      </c>
      <c r="E817" s="253">
        <v>0</v>
      </c>
      <c r="F817" s="463" t="str">
        <f t="shared" si="48"/>
        <v/>
      </c>
      <c r="G817" s="463" t="str">
        <f t="shared" si="49"/>
        <v/>
      </c>
      <c r="H817" s="460" t="str">
        <f t="shared" si="50"/>
        <v>否</v>
      </c>
      <c r="I817" s="452" t="str">
        <f t="shared" si="51"/>
        <v>项</v>
      </c>
    </row>
    <row r="818" ht="34.9" customHeight="1" spans="1:9">
      <c r="A818" s="461">
        <v>2120109</v>
      </c>
      <c r="B818" s="462" t="s">
        <v>781</v>
      </c>
      <c r="C818" s="464">
        <v>0</v>
      </c>
      <c r="D818" s="165">
        <v>0</v>
      </c>
      <c r="E818" s="253">
        <v>0</v>
      </c>
      <c r="F818" s="463" t="str">
        <f t="shared" si="48"/>
        <v/>
      </c>
      <c r="G818" s="463" t="str">
        <f t="shared" si="49"/>
        <v/>
      </c>
      <c r="H818" s="460" t="str">
        <f t="shared" si="50"/>
        <v>否</v>
      </c>
      <c r="I818" s="452" t="str">
        <f t="shared" si="51"/>
        <v>项</v>
      </c>
    </row>
    <row r="819" ht="34.9" customHeight="1" spans="1:9">
      <c r="A819" s="461">
        <v>2120110</v>
      </c>
      <c r="B819" s="462" t="s">
        <v>782</v>
      </c>
      <c r="C819" s="464">
        <v>0</v>
      </c>
      <c r="D819" s="165">
        <v>0</v>
      </c>
      <c r="E819" s="253">
        <v>0</v>
      </c>
      <c r="F819" s="463" t="str">
        <f t="shared" si="48"/>
        <v/>
      </c>
      <c r="G819" s="463" t="str">
        <f t="shared" si="49"/>
        <v/>
      </c>
      <c r="H819" s="460" t="str">
        <f t="shared" si="50"/>
        <v>否</v>
      </c>
      <c r="I819" s="452" t="str">
        <f t="shared" si="51"/>
        <v>项</v>
      </c>
    </row>
    <row r="820" ht="34.9" customHeight="1" spans="1:9">
      <c r="A820" s="461">
        <v>2120199</v>
      </c>
      <c r="B820" s="462" t="s">
        <v>783</v>
      </c>
      <c r="C820" s="464">
        <v>25</v>
      </c>
      <c r="D820" s="165">
        <v>25</v>
      </c>
      <c r="E820" s="253">
        <v>40</v>
      </c>
      <c r="F820" s="463">
        <f t="shared" si="48"/>
        <v>0.6</v>
      </c>
      <c r="G820" s="463">
        <f t="shared" si="49"/>
        <v>1.6</v>
      </c>
      <c r="H820" s="460" t="str">
        <f t="shared" si="50"/>
        <v>是</v>
      </c>
      <c r="I820" s="452" t="str">
        <f t="shared" si="51"/>
        <v>项</v>
      </c>
    </row>
    <row r="821" ht="34.9" customHeight="1" spans="1:9">
      <c r="A821" s="461">
        <v>21202</v>
      </c>
      <c r="B821" s="462" t="s">
        <v>784</v>
      </c>
      <c r="C821" s="176">
        <f>C822</f>
        <v>25</v>
      </c>
      <c r="D821" s="176">
        <f>D822</f>
        <v>0</v>
      </c>
      <c r="E821" s="176">
        <f>E822</f>
        <v>0</v>
      </c>
      <c r="F821" s="463">
        <f t="shared" si="48"/>
        <v>-1</v>
      </c>
      <c r="G821" s="463" t="str">
        <f t="shared" si="49"/>
        <v/>
      </c>
      <c r="H821" s="460" t="str">
        <f t="shared" si="50"/>
        <v>是</v>
      </c>
      <c r="I821" s="452" t="str">
        <f t="shared" si="51"/>
        <v>款</v>
      </c>
    </row>
    <row r="822" ht="34.9" customHeight="1" spans="1:9">
      <c r="A822" s="461">
        <v>2120201</v>
      </c>
      <c r="B822" s="462" t="s">
        <v>785</v>
      </c>
      <c r="C822" s="176">
        <v>25</v>
      </c>
      <c r="D822" s="176"/>
      <c r="E822" s="177"/>
      <c r="F822" s="463">
        <f t="shared" si="48"/>
        <v>-1</v>
      </c>
      <c r="G822" s="463" t="str">
        <f t="shared" si="49"/>
        <v/>
      </c>
      <c r="H822" s="460" t="str">
        <f t="shared" si="50"/>
        <v>是</v>
      </c>
      <c r="I822" s="452" t="str">
        <f t="shared" si="51"/>
        <v>项</v>
      </c>
    </row>
    <row r="823" ht="34.9" customHeight="1" spans="1:9">
      <c r="A823" s="461">
        <v>21203</v>
      </c>
      <c r="B823" s="462" t="s">
        <v>786</v>
      </c>
      <c r="C823" s="176">
        <f>SUM(C824:C825)</f>
        <v>6877</v>
      </c>
      <c r="D823" s="176">
        <f>SUM(D824:D825)</f>
        <v>3221</v>
      </c>
      <c r="E823" s="177">
        <f>SUM(E824:E825)</f>
        <v>2400</v>
      </c>
      <c r="F823" s="463">
        <f t="shared" si="48"/>
        <v>-0.651010615093791</v>
      </c>
      <c r="G823" s="463">
        <f t="shared" si="49"/>
        <v>0.745110214219187</v>
      </c>
      <c r="H823" s="460" t="str">
        <f t="shared" si="50"/>
        <v>是</v>
      </c>
      <c r="I823" s="452" t="str">
        <f t="shared" si="51"/>
        <v>款</v>
      </c>
    </row>
    <row r="824" ht="34.9" customHeight="1" spans="1:9">
      <c r="A824" s="461">
        <v>2120303</v>
      </c>
      <c r="B824" s="462" t="s">
        <v>787</v>
      </c>
      <c r="C824" s="464">
        <v>536</v>
      </c>
      <c r="D824" s="165">
        <v>536</v>
      </c>
      <c r="E824" s="253">
        <v>438</v>
      </c>
      <c r="F824" s="463">
        <f t="shared" si="48"/>
        <v>-0.182835820895522</v>
      </c>
      <c r="G824" s="463">
        <f t="shared" si="49"/>
        <v>0.817164179104478</v>
      </c>
      <c r="H824" s="460" t="str">
        <f t="shared" si="50"/>
        <v>是</v>
      </c>
      <c r="I824" s="452" t="str">
        <f t="shared" si="51"/>
        <v>项</v>
      </c>
    </row>
    <row r="825" ht="34.9" customHeight="1" spans="1:9">
      <c r="A825" s="461">
        <v>2120399</v>
      </c>
      <c r="B825" s="462" t="s">
        <v>788</v>
      </c>
      <c r="C825" s="464">
        <v>6341</v>
      </c>
      <c r="D825" s="165">
        <v>2685</v>
      </c>
      <c r="E825" s="253">
        <v>1962</v>
      </c>
      <c r="F825" s="463">
        <f t="shared" si="48"/>
        <v>-0.690585081217474</v>
      </c>
      <c r="G825" s="463">
        <f t="shared" si="49"/>
        <v>0.73072625698324</v>
      </c>
      <c r="H825" s="460" t="str">
        <f t="shared" si="50"/>
        <v>是</v>
      </c>
      <c r="I825" s="452" t="str">
        <f t="shared" si="51"/>
        <v>项</v>
      </c>
    </row>
    <row r="826" ht="34.9" customHeight="1" spans="1:9">
      <c r="A826" s="461">
        <v>21205</v>
      </c>
      <c r="B826" s="462" t="s">
        <v>789</v>
      </c>
      <c r="C826" s="176">
        <f>C827</f>
        <v>929</v>
      </c>
      <c r="D826" s="176">
        <f>D827</f>
        <v>0</v>
      </c>
      <c r="E826" s="176">
        <f>E827</f>
        <v>918</v>
      </c>
      <c r="F826" s="463">
        <f t="shared" si="48"/>
        <v>-0.0118406889128094</v>
      </c>
      <c r="G826" s="463" t="str">
        <f t="shared" si="49"/>
        <v/>
      </c>
      <c r="H826" s="460" t="str">
        <f t="shared" si="50"/>
        <v>是</v>
      </c>
      <c r="I826" s="452" t="str">
        <f t="shared" si="51"/>
        <v>款</v>
      </c>
    </row>
    <row r="827" ht="34.9" customHeight="1" spans="1:9">
      <c r="A827" s="461">
        <v>2120501</v>
      </c>
      <c r="B827" s="462" t="s">
        <v>790</v>
      </c>
      <c r="C827" s="464">
        <v>929</v>
      </c>
      <c r="D827" s="165">
        <v>0</v>
      </c>
      <c r="E827" s="253">
        <v>918</v>
      </c>
      <c r="F827" s="463">
        <f t="shared" si="48"/>
        <v>-0.0118406889128094</v>
      </c>
      <c r="G827" s="463" t="str">
        <f t="shared" si="49"/>
        <v/>
      </c>
      <c r="H827" s="460" t="str">
        <f t="shared" si="50"/>
        <v>是</v>
      </c>
      <c r="I827" s="452" t="str">
        <f t="shared" si="51"/>
        <v>项</v>
      </c>
    </row>
    <row r="828" ht="34.9" customHeight="1" spans="1:9">
      <c r="A828" s="461">
        <v>21206</v>
      </c>
      <c r="B828" s="462" t="s">
        <v>791</v>
      </c>
      <c r="C828" s="176">
        <f>C829</f>
        <v>0</v>
      </c>
      <c r="D828" s="176"/>
      <c r="E828" s="176"/>
      <c r="F828" s="463" t="str">
        <f t="shared" si="48"/>
        <v/>
      </c>
      <c r="G828" s="463" t="str">
        <f t="shared" si="49"/>
        <v/>
      </c>
      <c r="H828" s="460" t="str">
        <f t="shared" si="50"/>
        <v>否</v>
      </c>
      <c r="I828" s="452" t="str">
        <f t="shared" si="51"/>
        <v>款</v>
      </c>
    </row>
    <row r="829" ht="34.9" customHeight="1" spans="1:9">
      <c r="A829" s="461">
        <v>2120601</v>
      </c>
      <c r="B829" s="462" t="s">
        <v>792</v>
      </c>
      <c r="C829" s="176"/>
      <c r="D829" s="176"/>
      <c r="E829" s="177"/>
      <c r="F829" s="463" t="str">
        <f t="shared" si="48"/>
        <v/>
      </c>
      <c r="G829" s="463" t="str">
        <f t="shared" si="49"/>
        <v/>
      </c>
      <c r="H829" s="460" t="str">
        <f t="shared" si="50"/>
        <v>否</v>
      </c>
      <c r="I829" s="452" t="str">
        <f t="shared" si="51"/>
        <v>项</v>
      </c>
    </row>
    <row r="830" ht="34.9" customHeight="1" spans="1:9">
      <c r="A830" s="461">
        <v>21299</v>
      </c>
      <c r="B830" s="462" t="s">
        <v>793</v>
      </c>
      <c r="C830" s="176">
        <f>C831</f>
        <v>998</v>
      </c>
      <c r="D830" s="176">
        <f>D831</f>
        <v>1760</v>
      </c>
      <c r="E830" s="176">
        <f>E831</f>
        <v>266</v>
      </c>
      <c r="F830" s="463">
        <f t="shared" si="48"/>
        <v>-0.733466933867736</v>
      </c>
      <c r="G830" s="463">
        <f t="shared" si="49"/>
        <v>0.151136363636364</v>
      </c>
      <c r="H830" s="460" t="str">
        <f t="shared" si="50"/>
        <v>是</v>
      </c>
      <c r="I830" s="452" t="str">
        <f t="shared" si="51"/>
        <v>款</v>
      </c>
    </row>
    <row r="831" ht="34.9" customHeight="1" spans="1:9">
      <c r="A831" s="461" t="s">
        <v>794</v>
      </c>
      <c r="B831" s="462" t="s">
        <v>795</v>
      </c>
      <c r="C831" s="464">
        <v>998</v>
      </c>
      <c r="D831" s="165">
        <v>1760</v>
      </c>
      <c r="E831" s="253">
        <v>266</v>
      </c>
      <c r="F831" s="463">
        <f t="shared" si="48"/>
        <v>-0.733466933867736</v>
      </c>
      <c r="G831" s="463">
        <f t="shared" si="49"/>
        <v>0.151136363636364</v>
      </c>
      <c r="H831" s="460" t="str">
        <f t="shared" si="50"/>
        <v>是</v>
      </c>
      <c r="I831" s="452" t="str">
        <f t="shared" si="51"/>
        <v>项</v>
      </c>
    </row>
    <row r="832" ht="34.9" customHeight="1" spans="1:9">
      <c r="A832" s="457">
        <v>213</v>
      </c>
      <c r="B832" s="458" t="s">
        <v>140</v>
      </c>
      <c r="C832" s="172">
        <f>SUM(C833,C859,C884,C912,C923,C934,C940,C947,C954,C957)</f>
        <v>26341</v>
      </c>
      <c r="D832" s="172">
        <f>SUM(D833,D859,D884,D912,D923,D934,D940,D947,D954,D957)</f>
        <v>39616</v>
      </c>
      <c r="E832" s="173">
        <f>SUM(E833,E859,E884,E912,E923,E934,E940,E947,E954,E957)</f>
        <v>43030</v>
      </c>
      <c r="F832" s="459">
        <f t="shared" si="48"/>
        <v>0.633575035116358</v>
      </c>
      <c r="G832" s="459">
        <f t="shared" si="49"/>
        <v>1.08617730210016</v>
      </c>
      <c r="H832" s="460" t="str">
        <f t="shared" si="50"/>
        <v>是</v>
      </c>
      <c r="I832" s="452" t="str">
        <f t="shared" si="51"/>
        <v>类</v>
      </c>
    </row>
    <row r="833" ht="34.9" customHeight="1" spans="1:9">
      <c r="A833" s="461">
        <v>21301</v>
      </c>
      <c r="B833" s="462" t="s">
        <v>796</v>
      </c>
      <c r="C833" s="176">
        <f>SUM(C834:C858)</f>
        <v>2514</v>
      </c>
      <c r="D833" s="176">
        <f>SUM(D834:D858)</f>
        <v>8392</v>
      </c>
      <c r="E833" s="177">
        <f>SUM(E834:E858)</f>
        <v>4989</v>
      </c>
      <c r="F833" s="463">
        <f t="shared" si="48"/>
        <v>0.984486873508353</v>
      </c>
      <c r="G833" s="463">
        <f t="shared" si="49"/>
        <v>0.594494756911344</v>
      </c>
      <c r="H833" s="460" t="str">
        <f t="shared" si="50"/>
        <v>是</v>
      </c>
      <c r="I833" s="452" t="str">
        <f t="shared" si="51"/>
        <v>款</v>
      </c>
    </row>
    <row r="834" ht="34.9" customHeight="1" spans="1:9">
      <c r="A834" s="461">
        <v>2130101</v>
      </c>
      <c r="B834" s="462" t="s">
        <v>179</v>
      </c>
      <c r="C834" s="464">
        <v>399</v>
      </c>
      <c r="D834" s="165">
        <v>4258</v>
      </c>
      <c r="E834" s="253">
        <v>501</v>
      </c>
      <c r="F834" s="463">
        <f t="shared" si="48"/>
        <v>0.255639097744361</v>
      </c>
      <c r="G834" s="463">
        <f t="shared" si="49"/>
        <v>0.117660873649601</v>
      </c>
      <c r="H834" s="460" t="str">
        <f t="shared" si="50"/>
        <v>是</v>
      </c>
      <c r="I834" s="452" t="str">
        <f t="shared" si="51"/>
        <v>项</v>
      </c>
    </row>
    <row r="835" ht="34.9" customHeight="1" spans="1:9">
      <c r="A835" s="461">
        <v>2130102</v>
      </c>
      <c r="B835" s="462" t="s">
        <v>180</v>
      </c>
      <c r="C835" s="464">
        <v>0</v>
      </c>
      <c r="D835" s="165">
        <v>0</v>
      </c>
      <c r="E835" s="253">
        <v>184</v>
      </c>
      <c r="F835" s="463" t="str">
        <f t="shared" si="48"/>
        <v/>
      </c>
      <c r="G835" s="463" t="str">
        <f t="shared" si="49"/>
        <v/>
      </c>
      <c r="H835" s="460" t="str">
        <f t="shared" si="50"/>
        <v>是</v>
      </c>
      <c r="I835" s="452" t="str">
        <f t="shared" si="51"/>
        <v>项</v>
      </c>
    </row>
    <row r="836" ht="34.9" customHeight="1" spans="1:9">
      <c r="A836" s="461">
        <v>2130103</v>
      </c>
      <c r="B836" s="462" t="s">
        <v>181</v>
      </c>
      <c r="C836" s="464">
        <v>0</v>
      </c>
      <c r="D836" s="165">
        <v>0</v>
      </c>
      <c r="E836" s="253">
        <v>0</v>
      </c>
      <c r="F836" s="463" t="str">
        <f t="shared" si="48"/>
        <v/>
      </c>
      <c r="G836" s="463" t="str">
        <f t="shared" si="49"/>
        <v/>
      </c>
      <c r="H836" s="460" t="str">
        <f t="shared" si="50"/>
        <v>否</v>
      </c>
      <c r="I836" s="452" t="str">
        <f t="shared" si="51"/>
        <v>项</v>
      </c>
    </row>
    <row r="837" ht="34.9" customHeight="1" spans="1:9">
      <c r="A837" s="461">
        <v>2130104</v>
      </c>
      <c r="B837" s="462" t="s">
        <v>188</v>
      </c>
      <c r="C837" s="464">
        <v>1285</v>
      </c>
      <c r="D837" s="165">
        <v>2285</v>
      </c>
      <c r="E837" s="253">
        <v>1556</v>
      </c>
      <c r="F837" s="463">
        <f t="shared" ref="F837:F900" si="52">IF(C837&lt;&gt;0,E837/C837-1,"")</f>
        <v>0.210894941634241</v>
      </c>
      <c r="G837" s="463">
        <f t="shared" ref="G837:G900" si="53">IF(D837&lt;&gt;0,E837/D837,"")</f>
        <v>0.680962800875273</v>
      </c>
      <c r="H837" s="460" t="str">
        <f t="shared" ref="H837:H900" si="54">IF(LEN(A837)=3,"是",IF(B837&lt;&gt;"",IF(SUM(C837:E837)&lt;&gt;0,"是","否"),"是"))</f>
        <v>是</v>
      </c>
      <c r="I837" s="452" t="str">
        <f t="shared" ref="I837:I900" si="55">IF(LEN(A837)=3,"类",IF(LEN(A837)=5,"款","项"))</f>
        <v>项</v>
      </c>
    </row>
    <row r="838" ht="34.9" customHeight="1" spans="1:9">
      <c r="A838" s="461">
        <v>2130105</v>
      </c>
      <c r="B838" s="462" t="s">
        <v>797</v>
      </c>
      <c r="C838" s="464">
        <v>0</v>
      </c>
      <c r="D838" s="165">
        <v>0</v>
      </c>
      <c r="E838" s="253">
        <v>0</v>
      </c>
      <c r="F838" s="463" t="str">
        <f t="shared" si="52"/>
        <v/>
      </c>
      <c r="G838" s="463" t="str">
        <f t="shared" si="53"/>
        <v/>
      </c>
      <c r="H838" s="460" t="str">
        <f t="shared" si="54"/>
        <v>否</v>
      </c>
      <c r="I838" s="452" t="str">
        <f t="shared" si="55"/>
        <v>项</v>
      </c>
    </row>
    <row r="839" ht="34.9" customHeight="1" spans="1:9">
      <c r="A839" s="461">
        <v>2130106</v>
      </c>
      <c r="B839" s="462" t="s">
        <v>798</v>
      </c>
      <c r="C839" s="464">
        <v>91</v>
      </c>
      <c r="D839" s="165">
        <v>483</v>
      </c>
      <c r="E839" s="253">
        <v>5</v>
      </c>
      <c r="F839" s="463">
        <f t="shared" si="52"/>
        <v>-0.945054945054945</v>
      </c>
      <c r="G839" s="463">
        <f t="shared" si="53"/>
        <v>0.010351966873706</v>
      </c>
      <c r="H839" s="460" t="str">
        <f t="shared" si="54"/>
        <v>是</v>
      </c>
      <c r="I839" s="452" t="str">
        <f t="shared" si="55"/>
        <v>项</v>
      </c>
    </row>
    <row r="840" ht="34.9" customHeight="1" spans="1:9">
      <c r="A840" s="461">
        <v>2130108</v>
      </c>
      <c r="B840" s="462" t="s">
        <v>799</v>
      </c>
      <c r="C840" s="464">
        <v>193</v>
      </c>
      <c r="D840" s="165">
        <v>293</v>
      </c>
      <c r="E840" s="253">
        <v>166</v>
      </c>
      <c r="F840" s="463">
        <f t="shared" si="52"/>
        <v>-0.139896373056995</v>
      </c>
      <c r="G840" s="463">
        <f t="shared" si="53"/>
        <v>0.566552901023891</v>
      </c>
      <c r="H840" s="460" t="str">
        <f t="shared" si="54"/>
        <v>是</v>
      </c>
      <c r="I840" s="452" t="str">
        <f t="shared" si="55"/>
        <v>项</v>
      </c>
    </row>
    <row r="841" ht="34.9" customHeight="1" spans="1:9">
      <c r="A841" s="461">
        <v>2130109</v>
      </c>
      <c r="B841" s="462" t="s">
        <v>800</v>
      </c>
      <c r="C841" s="464">
        <v>65</v>
      </c>
      <c r="D841" s="165">
        <v>65</v>
      </c>
      <c r="E841" s="253">
        <v>15</v>
      </c>
      <c r="F841" s="463">
        <f t="shared" si="52"/>
        <v>-0.769230769230769</v>
      </c>
      <c r="G841" s="463">
        <f t="shared" si="53"/>
        <v>0.230769230769231</v>
      </c>
      <c r="H841" s="460" t="str">
        <f t="shared" si="54"/>
        <v>是</v>
      </c>
      <c r="I841" s="452" t="str">
        <f t="shared" si="55"/>
        <v>项</v>
      </c>
    </row>
    <row r="842" s="305" customFormat="1" ht="34.9" customHeight="1" spans="1:9">
      <c r="A842" s="461">
        <v>2130110</v>
      </c>
      <c r="B842" s="462" t="s">
        <v>801</v>
      </c>
      <c r="C842" s="464">
        <v>0</v>
      </c>
      <c r="D842" s="165">
        <v>0</v>
      </c>
      <c r="E842" s="253">
        <v>11</v>
      </c>
      <c r="F842" s="463" t="str">
        <f t="shared" si="52"/>
        <v/>
      </c>
      <c r="G842" s="463" t="str">
        <f t="shared" si="53"/>
        <v/>
      </c>
      <c r="H842" s="460" t="str">
        <f t="shared" si="54"/>
        <v>是</v>
      </c>
      <c r="I842" s="452" t="str">
        <f t="shared" si="55"/>
        <v>项</v>
      </c>
    </row>
    <row r="843" ht="34.9" customHeight="1" spans="1:9">
      <c r="A843" s="461">
        <v>2130111</v>
      </c>
      <c r="B843" s="462" t="s">
        <v>802</v>
      </c>
      <c r="C843" s="464">
        <v>0</v>
      </c>
      <c r="D843" s="165">
        <v>0</v>
      </c>
      <c r="E843" s="253">
        <v>10</v>
      </c>
      <c r="F843" s="463" t="str">
        <f t="shared" si="52"/>
        <v/>
      </c>
      <c r="G843" s="463" t="str">
        <f t="shared" si="53"/>
        <v/>
      </c>
      <c r="H843" s="460" t="str">
        <f t="shared" si="54"/>
        <v>是</v>
      </c>
      <c r="I843" s="452" t="str">
        <f t="shared" si="55"/>
        <v>项</v>
      </c>
    </row>
    <row r="844" ht="34.9" customHeight="1" spans="1:9">
      <c r="A844" s="461">
        <v>2130112</v>
      </c>
      <c r="B844" s="462" t="s">
        <v>803</v>
      </c>
      <c r="C844" s="464">
        <v>10</v>
      </c>
      <c r="D844" s="165">
        <v>10</v>
      </c>
      <c r="E844" s="253">
        <v>2</v>
      </c>
      <c r="F844" s="463">
        <f t="shared" si="52"/>
        <v>-0.8</v>
      </c>
      <c r="G844" s="463">
        <f t="shared" si="53"/>
        <v>0.2</v>
      </c>
      <c r="H844" s="460" t="str">
        <f t="shared" si="54"/>
        <v>是</v>
      </c>
      <c r="I844" s="452" t="str">
        <f t="shared" si="55"/>
        <v>项</v>
      </c>
    </row>
    <row r="845" ht="34.9" customHeight="1" spans="1:9">
      <c r="A845" s="461">
        <v>2130114</v>
      </c>
      <c r="B845" s="462" t="s">
        <v>804</v>
      </c>
      <c r="C845" s="464">
        <v>0</v>
      </c>
      <c r="D845" s="165">
        <v>0</v>
      </c>
      <c r="E845" s="253">
        <v>0</v>
      </c>
      <c r="F845" s="463" t="str">
        <f t="shared" si="52"/>
        <v/>
      </c>
      <c r="G845" s="463" t="str">
        <f t="shared" si="53"/>
        <v/>
      </c>
      <c r="H845" s="460" t="str">
        <f t="shared" si="54"/>
        <v>否</v>
      </c>
      <c r="I845" s="452" t="str">
        <f t="shared" si="55"/>
        <v>项</v>
      </c>
    </row>
    <row r="846" ht="34.9" customHeight="1" spans="1:9">
      <c r="A846" s="461">
        <v>2130119</v>
      </c>
      <c r="B846" s="462" t="s">
        <v>805</v>
      </c>
      <c r="C846" s="464">
        <v>135</v>
      </c>
      <c r="D846" s="165">
        <v>135</v>
      </c>
      <c r="E846" s="253">
        <v>38</v>
      </c>
      <c r="F846" s="463">
        <f t="shared" si="52"/>
        <v>-0.718518518518519</v>
      </c>
      <c r="G846" s="463">
        <f t="shared" si="53"/>
        <v>0.281481481481481</v>
      </c>
      <c r="H846" s="460" t="str">
        <f t="shared" si="54"/>
        <v>是</v>
      </c>
      <c r="I846" s="452" t="str">
        <f t="shared" si="55"/>
        <v>项</v>
      </c>
    </row>
    <row r="847" ht="34.9" customHeight="1" spans="1:9">
      <c r="A847" s="461">
        <v>2130120</v>
      </c>
      <c r="B847" s="462" t="s">
        <v>806</v>
      </c>
      <c r="C847" s="464">
        <v>0</v>
      </c>
      <c r="D847" s="165">
        <v>0</v>
      </c>
      <c r="E847" s="253">
        <v>0</v>
      </c>
      <c r="F847" s="463" t="str">
        <f t="shared" si="52"/>
        <v/>
      </c>
      <c r="G847" s="463" t="str">
        <f t="shared" si="53"/>
        <v/>
      </c>
      <c r="H847" s="460" t="str">
        <f t="shared" si="54"/>
        <v>否</v>
      </c>
      <c r="I847" s="452" t="str">
        <f t="shared" si="55"/>
        <v>项</v>
      </c>
    </row>
    <row r="848" ht="34.9" customHeight="1" spans="1:9">
      <c r="A848" s="461">
        <v>2130121</v>
      </c>
      <c r="B848" s="462" t="s">
        <v>807</v>
      </c>
      <c r="C848" s="464">
        <v>0</v>
      </c>
      <c r="D848" s="165">
        <v>0</v>
      </c>
      <c r="E848" s="253">
        <v>0</v>
      </c>
      <c r="F848" s="463" t="str">
        <f t="shared" si="52"/>
        <v/>
      </c>
      <c r="G848" s="463" t="str">
        <f t="shared" si="53"/>
        <v/>
      </c>
      <c r="H848" s="460" t="str">
        <f t="shared" si="54"/>
        <v>否</v>
      </c>
      <c r="I848" s="452" t="str">
        <f t="shared" si="55"/>
        <v>项</v>
      </c>
    </row>
    <row r="849" ht="34.9" customHeight="1" spans="1:9">
      <c r="A849" s="461">
        <v>2130122</v>
      </c>
      <c r="B849" s="462" t="s">
        <v>808</v>
      </c>
      <c r="C849" s="464">
        <v>230</v>
      </c>
      <c r="D849" s="165">
        <v>230</v>
      </c>
      <c r="E849" s="253">
        <v>173</v>
      </c>
      <c r="F849" s="463">
        <f t="shared" si="52"/>
        <v>-0.247826086956522</v>
      </c>
      <c r="G849" s="463">
        <f t="shared" si="53"/>
        <v>0.752173913043478</v>
      </c>
      <c r="H849" s="460" t="str">
        <f t="shared" si="54"/>
        <v>是</v>
      </c>
      <c r="I849" s="452" t="str">
        <f t="shared" si="55"/>
        <v>项</v>
      </c>
    </row>
    <row r="850" ht="34.9" customHeight="1" spans="1:9">
      <c r="A850" s="461">
        <v>2130124</v>
      </c>
      <c r="B850" s="462" t="s">
        <v>809</v>
      </c>
      <c r="C850" s="464">
        <v>19</v>
      </c>
      <c r="D850" s="165">
        <v>19</v>
      </c>
      <c r="E850" s="253">
        <v>100</v>
      </c>
      <c r="F850" s="463">
        <f t="shared" si="52"/>
        <v>4.26315789473684</v>
      </c>
      <c r="G850" s="463">
        <f t="shared" si="53"/>
        <v>5.26315789473684</v>
      </c>
      <c r="H850" s="460" t="str">
        <f t="shared" si="54"/>
        <v>是</v>
      </c>
      <c r="I850" s="452" t="str">
        <f t="shared" si="55"/>
        <v>项</v>
      </c>
    </row>
    <row r="851" ht="34.9" customHeight="1" spans="1:9">
      <c r="A851" s="461">
        <v>2130125</v>
      </c>
      <c r="B851" s="462" t="s">
        <v>810</v>
      </c>
      <c r="C851" s="464">
        <v>20</v>
      </c>
      <c r="D851" s="165">
        <v>20</v>
      </c>
      <c r="E851" s="253">
        <v>65</v>
      </c>
      <c r="F851" s="463">
        <f t="shared" si="52"/>
        <v>2.25</v>
      </c>
      <c r="G851" s="463">
        <f t="shared" si="53"/>
        <v>3.25</v>
      </c>
      <c r="H851" s="460" t="str">
        <f t="shared" si="54"/>
        <v>是</v>
      </c>
      <c r="I851" s="452" t="str">
        <f t="shared" si="55"/>
        <v>项</v>
      </c>
    </row>
    <row r="852" ht="34.9" customHeight="1" spans="1:9">
      <c r="A852" s="461">
        <v>2130126</v>
      </c>
      <c r="B852" s="462" t="s">
        <v>811</v>
      </c>
      <c r="C852" s="464">
        <v>1</v>
      </c>
      <c r="D852" s="165">
        <v>140</v>
      </c>
      <c r="E852" s="253">
        <v>119</v>
      </c>
      <c r="F852" s="463">
        <f t="shared" si="52"/>
        <v>118</v>
      </c>
      <c r="G852" s="463">
        <f t="shared" si="53"/>
        <v>0.85</v>
      </c>
      <c r="H852" s="460" t="str">
        <f t="shared" si="54"/>
        <v>是</v>
      </c>
      <c r="I852" s="452" t="str">
        <f t="shared" si="55"/>
        <v>项</v>
      </c>
    </row>
    <row r="853" ht="34.9" customHeight="1" spans="1:9">
      <c r="A853" s="461">
        <v>2130135</v>
      </c>
      <c r="B853" s="462" t="s">
        <v>812</v>
      </c>
      <c r="C853" s="464">
        <v>45</v>
      </c>
      <c r="D853" s="165">
        <v>433</v>
      </c>
      <c r="E853" s="253">
        <v>537</v>
      </c>
      <c r="F853" s="463">
        <f t="shared" si="52"/>
        <v>10.9333333333333</v>
      </c>
      <c r="G853" s="463">
        <f t="shared" si="53"/>
        <v>1.24018475750577</v>
      </c>
      <c r="H853" s="460" t="str">
        <f t="shared" si="54"/>
        <v>是</v>
      </c>
      <c r="I853" s="452" t="str">
        <f t="shared" si="55"/>
        <v>项</v>
      </c>
    </row>
    <row r="854" ht="34.9" customHeight="1" spans="1:9">
      <c r="A854" s="461">
        <v>2130142</v>
      </c>
      <c r="B854" s="462" t="s">
        <v>813</v>
      </c>
      <c r="C854" s="464">
        <v>0</v>
      </c>
      <c r="D854" s="165">
        <v>0</v>
      </c>
      <c r="E854" s="253">
        <v>208</v>
      </c>
      <c r="F854" s="463" t="str">
        <f t="shared" si="52"/>
        <v/>
      </c>
      <c r="G854" s="463" t="str">
        <f t="shared" si="53"/>
        <v/>
      </c>
      <c r="H854" s="460" t="str">
        <f t="shared" si="54"/>
        <v>是</v>
      </c>
      <c r="I854" s="452" t="str">
        <f t="shared" si="55"/>
        <v>项</v>
      </c>
    </row>
    <row r="855" ht="34.9" customHeight="1" spans="1:9">
      <c r="A855" s="461">
        <v>2130148</v>
      </c>
      <c r="B855" s="462" t="s">
        <v>814</v>
      </c>
      <c r="C855" s="464">
        <v>0</v>
      </c>
      <c r="D855" s="165">
        <v>0</v>
      </c>
      <c r="E855" s="253">
        <v>0</v>
      </c>
      <c r="F855" s="463" t="str">
        <f t="shared" si="52"/>
        <v/>
      </c>
      <c r="G855" s="463" t="str">
        <f t="shared" si="53"/>
        <v/>
      </c>
      <c r="H855" s="460" t="str">
        <f t="shared" si="54"/>
        <v>否</v>
      </c>
      <c r="I855" s="452" t="str">
        <f t="shared" si="55"/>
        <v>项</v>
      </c>
    </row>
    <row r="856" ht="34.9" customHeight="1" spans="1:9">
      <c r="A856" s="461">
        <v>2130152</v>
      </c>
      <c r="B856" s="462" t="s">
        <v>815</v>
      </c>
      <c r="C856" s="464">
        <v>17</v>
      </c>
      <c r="D856" s="165">
        <v>17</v>
      </c>
      <c r="E856" s="253">
        <v>51</v>
      </c>
      <c r="F856" s="463">
        <f t="shared" si="52"/>
        <v>2</v>
      </c>
      <c r="G856" s="463">
        <f t="shared" si="53"/>
        <v>3</v>
      </c>
      <c r="H856" s="460" t="str">
        <f t="shared" si="54"/>
        <v>是</v>
      </c>
      <c r="I856" s="452" t="str">
        <f t="shared" si="55"/>
        <v>项</v>
      </c>
    </row>
    <row r="857" ht="34.9" customHeight="1" spans="1:9">
      <c r="A857" s="461">
        <v>2130153</v>
      </c>
      <c r="B857" s="462" t="s">
        <v>816</v>
      </c>
      <c r="C857" s="464"/>
      <c r="D857" s="165">
        <v>0</v>
      </c>
      <c r="E857" s="253">
        <v>1248</v>
      </c>
      <c r="F857" s="463" t="str">
        <f t="shared" si="52"/>
        <v/>
      </c>
      <c r="G857" s="463" t="str">
        <f t="shared" si="53"/>
        <v/>
      </c>
      <c r="H857" s="460" t="str">
        <f t="shared" si="54"/>
        <v>是</v>
      </c>
      <c r="I857" s="452" t="str">
        <f t="shared" si="55"/>
        <v>项</v>
      </c>
    </row>
    <row r="858" ht="34.9" customHeight="1" spans="1:9">
      <c r="A858" s="461">
        <v>2130199</v>
      </c>
      <c r="B858" s="462" t="s">
        <v>817</v>
      </c>
      <c r="C858" s="464">
        <v>4</v>
      </c>
      <c r="D858" s="165">
        <v>4</v>
      </c>
      <c r="E858" s="253">
        <v>0</v>
      </c>
      <c r="F858" s="463">
        <f t="shared" si="52"/>
        <v>-1</v>
      </c>
      <c r="G858" s="463">
        <f t="shared" si="53"/>
        <v>0</v>
      </c>
      <c r="H858" s="460" t="str">
        <f t="shared" si="54"/>
        <v>是</v>
      </c>
      <c r="I858" s="452" t="str">
        <f t="shared" si="55"/>
        <v>项</v>
      </c>
    </row>
    <row r="859" ht="34.9" customHeight="1" spans="1:9">
      <c r="A859" s="461">
        <v>21302</v>
      </c>
      <c r="B859" s="462" t="s">
        <v>818</v>
      </c>
      <c r="C859" s="176">
        <f>SUM(C860:C883)</f>
        <v>2708</v>
      </c>
      <c r="D859" s="176">
        <f>SUM(D860:D883)</f>
        <v>6495</v>
      </c>
      <c r="E859" s="177">
        <f>SUM(E860:E883)</f>
        <v>4686</v>
      </c>
      <c r="F859" s="463">
        <f t="shared" si="52"/>
        <v>0.730428360413589</v>
      </c>
      <c r="G859" s="463">
        <f t="shared" si="53"/>
        <v>0.721478060046189</v>
      </c>
      <c r="H859" s="460" t="str">
        <f t="shared" si="54"/>
        <v>是</v>
      </c>
      <c r="I859" s="452" t="str">
        <f t="shared" si="55"/>
        <v>款</v>
      </c>
    </row>
    <row r="860" ht="34.9" customHeight="1" spans="1:9">
      <c r="A860" s="461">
        <v>2130201</v>
      </c>
      <c r="B860" s="462" t="s">
        <v>179</v>
      </c>
      <c r="C860" s="464">
        <v>694</v>
      </c>
      <c r="D860" s="165">
        <v>693</v>
      </c>
      <c r="E860" s="253">
        <v>769</v>
      </c>
      <c r="F860" s="463">
        <f t="shared" si="52"/>
        <v>0.10806916426513</v>
      </c>
      <c r="G860" s="463">
        <f t="shared" si="53"/>
        <v>1.10966810966811</v>
      </c>
      <c r="H860" s="460" t="str">
        <f t="shared" si="54"/>
        <v>是</v>
      </c>
      <c r="I860" s="452" t="str">
        <f t="shared" si="55"/>
        <v>项</v>
      </c>
    </row>
    <row r="861" ht="34.9" customHeight="1" spans="1:9">
      <c r="A861" s="461">
        <v>2130202</v>
      </c>
      <c r="B861" s="462" t="s">
        <v>180</v>
      </c>
      <c r="C861" s="464">
        <v>10</v>
      </c>
      <c r="D861" s="165">
        <v>10</v>
      </c>
      <c r="E861" s="253">
        <v>2</v>
      </c>
      <c r="F861" s="463">
        <f t="shared" si="52"/>
        <v>-0.8</v>
      </c>
      <c r="G861" s="463">
        <f t="shared" si="53"/>
        <v>0.2</v>
      </c>
      <c r="H861" s="460" t="str">
        <f t="shared" si="54"/>
        <v>是</v>
      </c>
      <c r="I861" s="452" t="str">
        <f t="shared" si="55"/>
        <v>项</v>
      </c>
    </row>
    <row r="862" ht="34.9" customHeight="1" spans="1:9">
      <c r="A862" s="461">
        <v>2130203</v>
      </c>
      <c r="B862" s="462" t="s">
        <v>181</v>
      </c>
      <c r="C862" s="464">
        <v>0</v>
      </c>
      <c r="D862" s="165">
        <v>0</v>
      </c>
      <c r="E862" s="253">
        <v>0</v>
      </c>
      <c r="F862" s="463" t="str">
        <f t="shared" si="52"/>
        <v/>
      </c>
      <c r="G862" s="463" t="str">
        <f t="shared" si="53"/>
        <v/>
      </c>
      <c r="H862" s="460" t="str">
        <f t="shared" si="54"/>
        <v>否</v>
      </c>
      <c r="I862" s="452" t="str">
        <f t="shared" si="55"/>
        <v>项</v>
      </c>
    </row>
    <row r="863" ht="34.9" customHeight="1" spans="1:9">
      <c r="A863" s="461">
        <v>2130204</v>
      </c>
      <c r="B863" s="462" t="s">
        <v>819</v>
      </c>
      <c r="C863" s="464">
        <v>1626</v>
      </c>
      <c r="D863" s="165">
        <v>2126</v>
      </c>
      <c r="E863" s="253">
        <v>1798</v>
      </c>
      <c r="F863" s="463">
        <f t="shared" si="52"/>
        <v>0.105781057810578</v>
      </c>
      <c r="G863" s="463">
        <f t="shared" si="53"/>
        <v>0.845719661335842</v>
      </c>
      <c r="H863" s="460" t="str">
        <f t="shared" si="54"/>
        <v>是</v>
      </c>
      <c r="I863" s="452" t="str">
        <f t="shared" si="55"/>
        <v>项</v>
      </c>
    </row>
    <row r="864" ht="34.9" customHeight="1" spans="1:9">
      <c r="A864" s="461">
        <v>2130205</v>
      </c>
      <c r="B864" s="462" t="s">
        <v>820</v>
      </c>
      <c r="C864" s="464">
        <v>0</v>
      </c>
      <c r="D864" s="165">
        <v>0</v>
      </c>
      <c r="E864" s="253">
        <v>240</v>
      </c>
      <c r="F864" s="463" t="str">
        <f t="shared" si="52"/>
        <v/>
      </c>
      <c r="G864" s="463" t="str">
        <f t="shared" si="53"/>
        <v/>
      </c>
      <c r="H864" s="460" t="str">
        <f t="shared" si="54"/>
        <v>是</v>
      </c>
      <c r="I864" s="452" t="str">
        <f t="shared" si="55"/>
        <v>项</v>
      </c>
    </row>
    <row r="865" ht="34.9" customHeight="1" spans="1:9">
      <c r="A865" s="461">
        <v>2130206</v>
      </c>
      <c r="B865" s="462" t="s">
        <v>821</v>
      </c>
      <c r="C865" s="464">
        <v>0</v>
      </c>
      <c r="D865" s="165">
        <v>0</v>
      </c>
      <c r="E865" s="253">
        <v>0</v>
      </c>
      <c r="F865" s="463" t="str">
        <f t="shared" si="52"/>
        <v/>
      </c>
      <c r="G865" s="463" t="str">
        <f t="shared" si="53"/>
        <v/>
      </c>
      <c r="H865" s="460" t="str">
        <f t="shared" si="54"/>
        <v>否</v>
      </c>
      <c r="I865" s="452" t="str">
        <f t="shared" si="55"/>
        <v>项</v>
      </c>
    </row>
    <row r="866" ht="34.9" customHeight="1" spans="1:9">
      <c r="A866" s="461">
        <v>2130207</v>
      </c>
      <c r="B866" s="462" t="s">
        <v>822</v>
      </c>
      <c r="C866" s="464">
        <v>0</v>
      </c>
      <c r="D866" s="165">
        <v>0</v>
      </c>
      <c r="E866" s="253">
        <v>0</v>
      </c>
      <c r="F866" s="463" t="str">
        <f t="shared" si="52"/>
        <v/>
      </c>
      <c r="G866" s="463" t="str">
        <f t="shared" si="53"/>
        <v/>
      </c>
      <c r="H866" s="460" t="str">
        <f t="shared" si="54"/>
        <v>否</v>
      </c>
      <c r="I866" s="452" t="str">
        <f t="shared" si="55"/>
        <v>项</v>
      </c>
    </row>
    <row r="867" s="305" customFormat="1" ht="34.9" customHeight="1" spans="1:9">
      <c r="A867" s="461">
        <v>2130209</v>
      </c>
      <c r="B867" s="462" t="s">
        <v>823</v>
      </c>
      <c r="C867" s="464">
        <v>35</v>
      </c>
      <c r="D867" s="165">
        <v>3323</v>
      </c>
      <c r="E867" s="253">
        <v>1862</v>
      </c>
      <c r="F867" s="463">
        <f t="shared" si="52"/>
        <v>52.2</v>
      </c>
      <c r="G867" s="463">
        <f t="shared" si="53"/>
        <v>0.560337044839001</v>
      </c>
      <c r="H867" s="460" t="str">
        <f t="shared" si="54"/>
        <v>是</v>
      </c>
      <c r="I867" s="452" t="str">
        <f t="shared" si="55"/>
        <v>项</v>
      </c>
    </row>
    <row r="868" ht="34.9" customHeight="1" spans="1:9">
      <c r="A868" s="461">
        <v>2130210</v>
      </c>
      <c r="B868" s="462" t="s">
        <v>824</v>
      </c>
      <c r="C868" s="464">
        <v>0</v>
      </c>
      <c r="D868" s="165">
        <v>0</v>
      </c>
      <c r="E868" s="253">
        <v>0</v>
      </c>
      <c r="F868" s="463" t="str">
        <f t="shared" si="52"/>
        <v/>
      </c>
      <c r="G868" s="463" t="str">
        <f t="shared" si="53"/>
        <v/>
      </c>
      <c r="H868" s="460" t="str">
        <f t="shared" si="54"/>
        <v>否</v>
      </c>
      <c r="I868" s="452" t="str">
        <f t="shared" si="55"/>
        <v>项</v>
      </c>
    </row>
    <row r="869" ht="34.9" customHeight="1" spans="1:9">
      <c r="A869" s="461">
        <v>2130211</v>
      </c>
      <c r="B869" s="462" t="s">
        <v>825</v>
      </c>
      <c r="C869" s="464">
        <v>0</v>
      </c>
      <c r="D869" s="165">
        <v>0</v>
      </c>
      <c r="E869" s="253">
        <v>5</v>
      </c>
      <c r="F869" s="463" t="str">
        <f t="shared" si="52"/>
        <v/>
      </c>
      <c r="G869" s="463" t="str">
        <f t="shared" si="53"/>
        <v/>
      </c>
      <c r="H869" s="460" t="str">
        <f t="shared" si="54"/>
        <v>是</v>
      </c>
      <c r="I869" s="452" t="str">
        <f t="shared" si="55"/>
        <v>项</v>
      </c>
    </row>
    <row r="870" ht="34.9" customHeight="1" spans="1:9">
      <c r="A870" s="461">
        <v>2130212</v>
      </c>
      <c r="B870" s="462" t="s">
        <v>826</v>
      </c>
      <c r="C870" s="464">
        <v>1</v>
      </c>
      <c r="D870" s="165">
        <v>1</v>
      </c>
      <c r="E870" s="253">
        <v>2</v>
      </c>
      <c r="F870" s="463">
        <f t="shared" si="52"/>
        <v>1</v>
      </c>
      <c r="G870" s="463">
        <f t="shared" si="53"/>
        <v>2</v>
      </c>
      <c r="H870" s="460" t="str">
        <f t="shared" si="54"/>
        <v>是</v>
      </c>
      <c r="I870" s="452" t="str">
        <f t="shared" si="55"/>
        <v>项</v>
      </c>
    </row>
    <row r="871" ht="34.9" customHeight="1" spans="1:9">
      <c r="A871" s="461">
        <v>2130213</v>
      </c>
      <c r="B871" s="462" t="s">
        <v>827</v>
      </c>
      <c r="C871" s="464">
        <v>8</v>
      </c>
      <c r="D871" s="165">
        <v>8</v>
      </c>
      <c r="E871" s="253">
        <v>0</v>
      </c>
      <c r="F871" s="463">
        <f t="shared" si="52"/>
        <v>-1</v>
      </c>
      <c r="G871" s="463">
        <f t="shared" si="53"/>
        <v>0</v>
      </c>
      <c r="H871" s="460" t="str">
        <f t="shared" si="54"/>
        <v>是</v>
      </c>
      <c r="I871" s="452" t="str">
        <f t="shared" si="55"/>
        <v>项</v>
      </c>
    </row>
    <row r="872" ht="34.9" customHeight="1" spans="1:9">
      <c r="A872" s="461">
        <v>2130217</v>
      </c>
      <c r="B872" s="462" t="s">
        <v>828</v>
      </c>
      <c r="C872" s="464">
        <v>0</v>
      </c>
      <c r="D872" s="165">
        <v>0</v>
      </c>
      <c r="E872" s="253">
        <v>0</v>
      </c>
      <c r="F872" s="463" t="str">
        <f t="shared" si="52"/>
        <v/>
      </c>
      <c r="G872" s="463" t="str">
        <f t="shared" si="53"/>
        <v/>
      </c>
      <c r="H872" s="460" t="str">
        <f t="shared" si="54"/>
        <v>否</v>
      </c>
      <c r="I872" s="452" t="str">
        <f t="shared" si="55"/>
        <v>项</v>
      </c>
    </row>
    <row r="873" ht="34.9" customHeight="1" spans="1:9">
      <c r="A873" s="461">
        <v>2130220</v>
      </c>
      <c r="B873" s="462" t="s">
        <v>829</v>
      </c>
      <c r="C873" s="464">
        <v>0</v>
      </c>
      <c r="D873" s="165">
        <v>0</v>
      </c>
      <c r="E873" s="253">
        <v>0</v>
      </c>
      <c r="F873" s="463" t="str">
        <f t="shared" si="52"/>
        <v/>
      </c>
      <c r="G873" s="463" t="str">
        <f t="shared" si="53"/>
        <v/>
      </c>
      <c r="H873" s="460" t="str">
        <f t="shared" si="54"/>
        <v>否</v>
      </c>
      <c r="I873" s="452" t="str">
        <f t="shared" si="55"/>
        <v>项</v>
      </c>
    </row>
    <row r="874" ht="34.9" customHeight="1" spans="1:9">
      <c r="A874" s="461">
        <v>2130221</v>
      </c>
      <c r="B874" s="462" t="s">
        <v>830</v>
      </c>
      <c r="C874" s="464">
        <v>0</v>
      </c>
      <c r="D874" s="165">
        <v>0</v>
      </c>
      <c r="E874" s="253">
        <v>0</v>
      </c>
      <c r="F874" s="463" t="str">
        <f t="shared" si="52"/>
        <v/>
      </c>
      <c r="G874" s="463" t="str">
        <f t="shared" si="53"/>
        <v/>
      </c>
      <c r="H874" s="460" t="str">
        <f t="shared" si="54"/>
        <v>否</v>
      </c>
      <c r="I874" s="452" t="str">
        <f t="shared" si="55"/>
        <v>项</v>
      </c>
    </row>
    <row r="875" ht="34.9" customHeight="1" spans="1:9">
      <c r="A875" s="461">
        <v>2130223</v>
      </c>
      <c r="B875" s="462" t="s">
        <v>831</v>
      </c>
      <c r="C875" s="464">
        <v>0</v>
      </c>
      <c r="D875" s="165">
        <v>0</v>
      </c>
      <c r="E875" s="253">
        <v>0</v>
      </c>
      <c r="F875" s="463" t="str">
        <f t="shared" si="52"/>
        <v/>
      </c>
      <c r="G875" s="463" t="str">
        <f t="shared" si="53"/>
        <v/>
      </c>
      <c r="H875" s="460" t="str">
        <f t="shared" si="54"/>
        <v>否</v>
      </c>
      <c r="I875" s="452" t="str">
        <f t="shared" si="55"/>
        <v>项</v>
      </c>
    </row>
    <row r="876" ht="34.9" customHeight="1" spans="1:9">
      <c r="A876" s="461">
        <v>2130226</v>
      </c>
      <c r="B876" s="462" t="s">
        <v>832</v>
      </c>
      <c r="C876" s="464">
        <v>0</v>
      </c>
      <c r="D876" s="165">
        <v>0</v>
      </c>
      <c r="E876" s="253">
        <v>0</v>
      </c>
      <c r="F876" s="463" t="str">
        <f t="shared" si="52"/>
        <v/>
      </c>
      <c r="G876" s="463" t="str">
        <f t="shared" si="53"/>
        <v/>
      </c>
      <c r="H876" s="460" t="str">
        <f t="shared" si="54"/>
        <v>否</v>
      </c>
      <c r="I876" s="452" t="str">
        <f t="shared" si="55"/>
        <v>项</v>
      </c>
    </row>
    <row r="877" ht="34.9" customHeight="1" spans="1:9">
      <c r="A877" s="461">
        <v>2130227</v>
      </c>
      <c r="B877" s="462" t="s">
        <v>833</v>
      </c>
      <c r="C877" s="464">
        <v>29</v>
      </c>
      <c r="D877" s="165">
        <v>29</v>
      </c>
      <c r="E877" s="253">
        <v>0</v>
      </c>
      <c r="F877" s="463">
        <f t="shared" si="52"/>
        <v>-1</v>
      </c>
      <c r="G877" s="463">
        <f t="shared" si="53"/>
        <v>0</v>
      </c>
      <c r="H877" s="460" t="str">
        <f t="shared" si="54"/>
        <v>是</v>
      </c>
      <c r="I877" s="452" t="str">
        <f t="shared" si="55"/>
        <v>项</v>
      </c>
    </row>
    <row r="878" ht="34.9" customHeight="1" spans="1:9">
      <c r="A878" s="461">
        <v>2130232</v>
      </c>
      <c r="B878" s="462" t="s">
        <v>834</v>
      </c>
      <c r="C878" s="464">
        <v>0</v>
      </c>
      <c r="D878" s="165">
        <v>0</v>
      </c>
      <c r="E878" s="253">
        <v>0</v>
      </c>
      <c r="F878" s="463" t="str">
        <f t="shared" si="52"/>
        <v/>
      </c>
      <c r="G878" s="463" t="str">
        <f t="shared" si="53"/>
        <v/>
      </c>
      <c r="H878" s="460" t="str">
        <f t="shared" si="54"/>
        <v>否</v>
      </c>
      <c r="I878" s="452" t="str">
        <f t="shared" si="55"/>
        <v>项</v>
      </c>
    </row>
    <row r="879" ht="34.9" customHeight="1" spans="1:9">
      <c r="A879" s="461">
        <v>2130234</v>
      </c>
      <c r="B879" s="462" t="s">
        <v>835</v>
      </c>
      <c r="C879" s="464">
        <v>31</v>
      </c>
      <c r="D879" s="165">
        <v>31</v>
      </c>
      <c r="E879" s="253">
        <v>0</v>
      </c>
      <c r="F879" s="463">
        <f t="shared" si="52"/>
        <v>-1</v>
      </c>
      <c r="G879" s="463">
        <f t="shared" si="53"/>
        <v>0</v>
      </c>
      <c r="H879" s="460" t="str">
        <f t="shared" si="54"/>
        <v>是</v>
      </c>
      <c r="I879" s="452" t="str">
        <f t="shared" si="55"/>
        <v>项</v>
      </c>
    </row>
    <row r="880" ht="34.9" customHeight="1" spans="1:9">
      <c r="A880" s="461">
        <v>2130235</v>
      </c>
      <c r="B880" s="462" t="s">
        <v>836</v>
      </c>
      <c r="C880" s="464">
        <v>0</v>
      </c>
      <c r="D880" s="165">
        <v>0</v>
      </c>
      <c r="E880" s="253">
        <v>0</v>
      </c>
      <c r="F880" s="463" t="str">
        <f t="shared" si="52"/>
        <v/>
      </c>
      <c r="G880" s="463" t="str">
        <f t="shared" si="53"/>
        <v/>
      </c>
      <c r="H880" s="460" t="str">
        <f t="shared" si="54"/>
        <v>否</v>
      </c>
      <c r="I880" s="452" t="str">
        <f t="shared" si="55"/>
        <v>项</v>
      </c>
    </row>
    <row r="881" ht="34.9" customHeight="1" spans="1:9">
      <c r="A881" s="461">
        <v>2130236</v>
      </c>
      <c r="B881" s="462" t="s">
        <v>837</v>
      </c>
      <c r="C881" s="464">
        <v>0</v>
      </c>
      <c r="D881" s="165">
        <v>0</v>
      </c>
      <c r="E881" s="253">
        <v>0</v>
      </c>
      <c r="F881" s="463" t="str">
        <f t="shared" si="52"/>
        <v/>
      </c>
      <c r="G881" s="463" t="str">
        <f t="shared" si="53"/>
        <v/>
      </c>
      <c r="H881" s="460" t="str">
        <f t="shared" si="54"/>
        <v>否</v>
      </c>
      <c r="I881" s="452" t="str">
        <f t="shared" si="55"/>
        <v>项</v>
      </c>
    </row>
    <row r="882" ht="34.9" customHeight="1" spans="1:9">
      <c r="A882" s="461">
        <v>2130237</v>
      </c>
      <c r="B882" s="462" t="s">
        <v>803</v>
      </c>
      <c r="C882" s="464">
        <v>0</v>
      </c>
      <c r="D882" s="165">
        <v>0</v>
      </c>
      <c r="E882" s="253">
        <v>0</v>
      </c>
      <c r="F882" s="463" t="str">
        <f t="shared" si="52"/>
        <v/>
      </c>
      <c r="G882" s="463" t="str">
        <f t="shared" si="53"/>
        <v/>
      </c>
      <c r="H882" s="460" t="str">
        <f t="shared" si="54"/>
        <v>否</v>
      </c>
      <c r="I882" s="452" t="str">
        <f t="shared" si="55"/>
        <v>项</v>
      </c>
    </row>
    <row r="883" ht="34.9" customHeight="1" spans="1:9">
      <c r="A883" s="461">
        <v>2130299</v>
      </c>
      <c r="B883" s="462" t="s">
        <v>838</v>
      </c>
      <c r="C883" s="464">
        <v>274</v>
      </c>
      <c r="D883" s="165">
        <v>274</v>
      </c>
      <c r="E883" s="253">
        <v>8</v>
      </c>
      <c r="F883" s="463">
        <f t="shared" si="52"/>
        <v>-0.970802919708029</v>
      </c>
      <c r="G883" s="463">
        <f t="shared" si="53"/>
        <v>0.0291970802919708</v>
      </c>
      <c r="H883" s="460" t="str">
        <f t="shared" si="54"/>
        <v>是</v>
      </c>
      <c r="I883" s="452" t="str">
        <f t="shared" si="55"/>
        <v>项</v>
      </c>
    </row>
    <row r="884" s="305" customFormat="1" ht="34.9" customHeight="1" spans="1:9">
      <c r="A884" s="461">
        <v>21303</v>
      </c>
      <c r="B884" s="462" t="s">
        <v>839</v>
      </c>
      <c r="C884" s="176">
        <f>SUM(C885:C911)</f>
        <v>1313</v>
      </c>
      <c r="D884" s="176">
        <f>SUM(D885:D911)</f>
        <v>5503</v>
      </c>
      <c r="E884" s="177">
        <f>SUM(E885:E911)</f>
        <v>7881</v>
      </c>
      <c r="F884" s="463">
        <f t="shared" si="52"/>
        <v>5.002284843869</v>
      </c>
      <c r="G884" s="463">
        <f t="shared" si="53"/>
        <v>1.43212793021988</v>
      </c>
      <c r="H884" s="460" t="str">
        <f t="shared" si="54"/>
        <v>是</v>
      </c>
      <c r="I884" s="452" t="str">
        <f t="shared" si="55"/>
        <v>款</v>
      </c>
    </row>
    <row r="885" ht="34.9" customHeight="1" spans="1:9">
      <c r="A885" s="461">
        <v>2130301</v>
      </c>
      <c r="B885" s="462" t="s">
        <v>179</v>
      </c>
      <c r="C885" s="464">
        <v>258</v>
      </c>
      <c r="D885" s="165">
        <v>858</v>
      </c>
      <c r="E885" s="253">
        <v>334</v>
      </c>
      <c r="F885" s="463">
        <f t="shared" si="52"/>
        <v>0.294573643410853</v>
      </c>
      <c r="G885" s="463">
        <f t="shared" si="53"/>
        <v>0.389277389277389</v>
      </c>
      <c r="H885" s="460" t="str">
        <f t="shared" si="54"/>
        <v>是</v>
      </c>
      <c r="I885" s="452" t="str">
        <f t="shared" si="55"/>
        <v>项</v>
      </c>
    </row>
    <row r="886" ht="34.9" customHeight="1" spans="1:9">
      <c r="A886" s="461">
        <v>2130302</v>
      </c>
      <c r="B886" s="462" t="s">
        <v>180</v>
      </c>
      <c r="C886" s="464">
        <v>7</v>
      </c>
      <c r="D886" s="165">
        <v>7</v>
      </c>
      <c r="E886" s="253">
        <v>1057</v>
      </c>
      <c r="F886" s="463">
        <f t="shared" si="52"/>
        <v>150</v>
      </c>
      <c r="G886" s="463">
        <f t="shared" si="53"/>
        <v>151</v>
      </c>
      <c r="H886" s="460" t="str">
        <f t="shared" si="54"/>
        <v>是</v>
      </c>
      <c r="I886" s="452" t="str">
        <f t="shared" si="55"/>
        <v>项</v>
      </c>
    </row>
    <row r="887" ht="34.9" customHeight="1" spans="1:9">
      <c r="A887" s="461">
        <v>2130303</v>
      </c>
      <c r="B887" s="462" t="s">
        <v>181</v>
      </c>
      <c r="C887" s="464">
        <v>0</v>
      </c>
      <c r="D887" s="165">
        <v>0</v>
      </c>
      <c r="E887" s="253">
        <v>0</v>
      </c>
      <c r="F887" s="463" t="str">
        <f t="shared" si="52"/>
        <v/>
      </c>
      <c r="G887" s="463" t="str">
        <f t="shared" si="53"/>
        <v/>
      </c>
      <c r="H887" s="460" t="str">
        <f t="shared" si="54"/>
        <v>否</v>
      </c>
      <c r="I887" s="452" t="str">
        <f t="shared" si="55"/>
        <v>项</v>
      </c>
    </row>
    <row r="888" ht="34.9" customHeight="1" spans="1:9">
      <c r="A888" s="461">
        <v>2130304</v>
      </c>
      <c r="B888" s="462" t="s">
        <v>840</v>
      </c>
      <c r="C888" s="464">
        <v>0</v>
      </c>
      <c r="D888" s="165">
        <v>0</v>
      </c>
      <c r="E888" s="253">
        <v>0</v>
      </c>
      <c r="F888" s="463" t="str">
        <f t="shared" si="52"/>
        <v/>
      </c>
      <c r="G888" s="463" t="str">
        <f t="shared" si="53"/>
        <v/>
      </c>
      <c r="H888" s="460" t="str">
        <f t="shared" si="54"/>
        <v>否</v>
      </c>
      <c r="I888" s="452" t="str">
        <f t="shared" si="55"/>
        <v>项</v>
      </c>
    </row>
    <row r="889" ht="34.9" customHeight="1" spans="1:9">
      <c r="A889" s="461">
        <v>2130305</v>
      </c>
      <c r="B889" s="462" t="s">
        <v>841</v>
      </c>
      <c r="C889" s="464">
        <v>0</v>
      </c>
      <c r="D889" s="165">
        <v>0</v>
      </c>
      <c r="E889" s="253">
        <v>5000</v>
      </c>
      <c r="F889" s="463" t="str">
        <f t="shared" si="52"/>
        <v/>
      </c>
      <c r="G889" s="463" t="str">
        <f t="shared" si="53"/>
        <v/>
      </c>
      <c r="H889" s="460" t="str">
        <f t="shared" si="54"/>
        <v>是</v>
      </c>
      <c r="I889" s="452" t="str">
        <f t="shared" si="55"/>
        <v>项</v>
      </c>
    </row>
    <row r="890" ht="34.9" customHeight="1" spans="1:9">
      <c r="A890" s="461">
        <v>2130306</v>
      </c>
      <c r="B890" s="462" t="s">
        <v>842</v>
      </c>
      <c r="C890" s="464">
        <v>867</v>
      </c>
      <c r="D890" s="165">
        <v>1867</v>
      </c>
      <c r="E890" s="253">
        <v>1102</v>
      </c>
      <c r="F890" s="463">
        <f t="shared" si="52"/>
        <v>0.271049596309112</v>
      </c>
      <c r="G890" s="463">
        <f t="shared" si="53"/>
        <v>0.590251740760579</v>
      </c>
      <c r="H890" s="460" t="str">
        <f t="shared" si="54"/>
        <v>是</v>
      </c>
      <c r="I890" s="452" t="str">
        <f t="shared" si="55"/>
        <v>项</v>
      </c>
    </row>
    <row r="891" ht="34.9" customHeight="1" spans="1:9">
      <c r="A891" s="461">
        <v>2130307</v>
      </c>
      <c r="B891" s="462" t="s">
        <v>843</v>
      </c>
      <c r="C891" s="464">
        <v>0</v>
      </c>
      <c r="D891" s="165">
        <v>0</v>
      </c>
      <c r="E891" s="253">
        <v>0</v>
      </c>
      <c r="F891" s="463" t="str">
        <f t="shared" si="52"/>
        <v/>
      </c>
      <c r="G891" s="463" t="str">
        <f t="shared" si="53"/>
        <v/>
      </c>
      <c r="H891" s="460" t="str">
        <f t="shared" si="54"/>
        <v>否</v>
      </c>
      <c r="I891" s="452" t="str">
        <f t="shared" si="55"/>
        <v>项</v>
      </c>
    </row>
    <row r="892" ht="34.9" customHeight="1" spans="1:9">
      <c r="A892" s="461">
        <v>2130308</v>
      </c>
      <c r="B892" s="462" t="s">
        <v>844</v>
      </c>
      <c r="C892" s="464">
        <v>0</v>
      </c>
      <c r="D892" s="165">
        <v>0</v>
      </c>
      <c r="E892" s="253">
        <v>80</v>
      </c>
      <c r="F892" s="463" t="str">
        <f t="shared" si="52"/>
        <v/>
      </c>
      <c r="G892" s="463" t="str">
        <f t="shared" si="53"/>
        <v/>
      </c>
      <c r="H892" s="460" t="str">
        <f t="shared" si="54"/>
        <v>是</v>
      </c>
      <c r="I892" s="452" t="str">
        <f t="shared" si="55"/>
        <v>项</v>
      </c>
    </row>
    <row r="893" ht="34.9" customHeight="1" spans="1:9">
      <c r="A893" s="461">
        <v>2130309</v>
      </c>
      <c r="B893" s="462" t="s">
        <v>845</v>
      </c>
      <c r="C893" s="464">
        <v>0</v>
      </c>
      <c r="D893" s="165">
        <v>0</v>
      </c>
      <c r="E893" s="253">
        <v>0</v>
      </c>
      <c r="F893" s="463" t="str">
        <f t="shared" si="52"/>
        <v/>
      </c>
      <c r="G893" s="463" t="str">
        <f t="shared" si="53"/>
        <v/>
      </c>
      <c r="H893" s="460" t="str">
        <f t="shared" si="54"/>
        <v>否</v>
      </c>
      <c r="I893" s="452" t="str">
        <f t="shared" si="55"/>
        <v>项</v>
      </c>
    </row>
    <row r="894" ht="34.9" customHeight="1" spans="1:9">
      <c r="A894" s="461">
        <v>2130310</v>
      </c>
      <c r="B894" s="462" t="s">
        <v>846</v>
      </c>
      <c r="C894" s="464">
        <v>1</v>
      </c>
      <c r="D894" s="165">
        <v>1</v>
      </c>
      <c r="E894" s="253">
        <v>0</v>
      </c>
      <c r="F894" s="463">
        <f t="shared" si="52"/>
        <v>-1</v>
      </c>
      <c r="G894" s="463">
        <f t="shared" si="53"/>
        <v>0</v>
      </c>
      <c r="H894" s="460" t="str">
        <f t="shared" si="54"/>
        <v>是</v>
      </c>
      <c r="I894" s="452" t="str">
        <f t="shared" si="55"/>
        <v>项</v>
      </c>
    </row>
    <row r="895" s="305" customFormat="1" ht="34.9" customHeight="1" spans="1:9">
      <c r="A895" s="461">
        <v>2130311</v>
      </c>
      <c r="B895" s="462" t="s">
        <v>847</v>
      </c>
      <c r="C895" s="464">
        <v>0</v>
      </c>
      <c r="D895" s="165">
        <v>0</v>
      </c>
      <c r="E895" s="253">
        <v>0</v>
      </c>
      <c r="F895" s="463" t="str">
        <f t="shared" si="52"/>
        <v/>
      </c>
      <c r="G895" s="463" t="str">
        <f t="shared" si="53"/>
        <v/>
      </c>
      <c r="H895" s="460" t="str">
        <f t="shared" si="54"/>
        <v>否</v>
      </c>
      <c r="I895" s="452" t="str">
        <f t="shared" si="55"/>
        <v>项</v>
      </c>
    </row>
    <row r="896" ht="34.9" customHeight="1" spans="1:9">
      <c r="A896" s="461">
        <v>2130312</v>
      </c>
      <c r="B896" s="462" t="s">
        <v>848</v>
      </c>
      <c r="C896" s="464">
        <v>0</v>
      </c>
      <c r="D896" s="165">
        <v>0</v>
      </c>
      <c r="E896" s="253">
        <v>0</v>
      </c>
      <c r="F896" s="463" t="str">
        <f t="shared" si="52"/>
        <v/>
      </c>
      <c r="G896" s="463" t="str">
        <f t="shared" si="53"/>
        <v/>
      </c>
      <c r="H896" s="460" t="str">
        <f t="shared" si="54"/>
        <v>否</v>
      </c>
      <c r="I896" s="452" t="str">
        <f t="shared" si="55"/>
        <v>项</v>
      </c>
    </row>
    <row r="897" ht="34.9" customHeight="1" spans="1:9">
      <c r="A897" s="461">
        <v>2130313</v>
      </c>
      <c r="B897" s="462" t="s">
        <v>849</v>
      </c>
      <c r="C897" s="464">
        <v>0</v>
      </c>
      <c r="D897" s="165">
        <v>0</v>
      </c>
      <c r="E897" s="253">
        <v>0</v>
      </c>
      <c r="F897" s="463" t="str">
        <f t="shared" si="52"/>
        <v/>
      </c>
      <c r="G897" s="463" t="str">
        <f t="shared" si="53"/>
        <v/>
      </c>
      <c r="H897" s="460" t="str">
        <f t="shared" si="54"/>
        <v>否</v>
      </c>
      <c r="I897" s="452" t="str">
        <f t="shared" si="55"/>
        <v>项</v>
      </c>
    </row>
    <row r="898" ht="34.9" customHeight="1" spans="1:9">
      <c r="A898" s="461">
        <v>2130314</v>
      </c>
      <c r="B898" s="462" t="s">
        <v>850</v>
      </c>
      <c r="C898" s="464">
        <v>16</v>
      </c>
      <c r="D898" s="165">
        <v>36</v>
      </c>
      <c r="E898" s="253">
        <v>32</v>
      </c>
      <c r="F898" s="463">
        <f t="shared" si="52"/>
        <v>1</v>
      </c>
      <c r="G898" s="463">
        <f t="shared" si="53"/>
        <v>0.888888888888889</v>
      </c>
      <c r="H898" s="460" t="str">
        <f t="shared" si="54"/>
        <v>是</v>
      </c>
      <c r="I898" s="452" t="str">
        <f t="shared" si="55"/>
        <v>项</v>
      </c>
    </row>
    <row r="899" ht="34.9" customHeight="1" spans="1:9">
      <c r="A899" s="461">
        <v>2130315</v>
      </c>
      <c r="B899" s="462" t="s">
        <v>851</v>
      </c>
      <c r="C899" s="464">
        <v>164</v>
      </c>
      <c r="D899" s="165">
        <v>264</v>
      </c>
      <c r="E899" s="253">
        <v>85</v>
      </c>
      <c r="F899" s="463">
        <f t="shared" si="52"/>
        <v>-0.481707317073171</v>
      </c>
      <c r="G899" s="463">
        <f t="shared" si="53"/>
        <v>0.321969696969697</v>
      </c>
      <c r="H899" s="460" t="str">
        <f t="shared" si="54"/>
        <v>是</v>
      </c>
      <c r="I899" s="452" t="str">
        <f t="shared" si="55"/>
        <v>项</v>
      </c>
    </row>
    <row r="900" ht="34.9" customHeight="1" spans="1:9">
      <c r="A900" s="461">
        <v>2130316</v>
      </c>
      <c r="B900" s="462" t="s">
        <v>852</v>
      </c>
      <c r="C900" s="464">
        <v>0</v>
      </c>
      <c r="D900" s="165">
        <v>0</v>
      </c>
      <c r="E900" s="253">
        <v>0</v>
      </c>
      <c r="F900" s="463" t="str">
        <f t="shared" si="52"/>
        <v/>
      </c>
      <c r="G900" s="463" t="str">
        <f t="shared" si="53"/>
        <v/>
      </c>
      <c r="H900" s="460" t="str">
        <f t="shared" si="54"/>
        <v>否</v>
      </c>
      <c r="I900" s="452" t="str">
        <f t="shared" si="55"/>
        <v>项</v>
      </c>
    </row>
    <row r="901" ht="34.9" customHeight="1" spans="1:9">
      <c r="A901" s="461">
        <v>2130317</v>
      </c>
      <c r="B901" s="462" t="s">
        <v>853</v>
      </c>
      <c r="C901" s="464">
        <v>0</v>
      </c>
      <c r="D901" s="165">
        <v>0</v>
      </c>
      <c r="E901" s="253">
        <v>0</v>
      </c>
      <c r="F901" s="463" t="str">
        <f t="shared" ref="F901:F964" si="56">IF(C901&lt;&gt;0,E901/C901-1,"")</f>
        <v/>
      </c>
      <c r="G901" s="463" t="str">
        <f t="shared" ref="G901:G964" si="57">IF(D901&lt;&gt;0,E901/D901,"")</f>
        <v/>
      </c>
      <c r="H901" s="460" t="str">
        <f t="shared" ref="H901:H964" si="58">IF(LEN(A901)=3,"是",IF(B901&lt;&gt;"",IF(SUM(C901:E901)&lt;&gt;0,"是","否"),"是"))</f>
        <v>否</v>
      </c>
      <c r="I901" s="452" t="str">
        <f t="shared" ref="I901:I964" si="59">IF(LEN(A901)=3,"类",IF(LEN(A901)=5,"款","项"))</f>
        <v>项</v>
      </c>
    </row>
    <row r="902" ht="34.9" customHeight="1" spans="1:9">
      <c r="A902" s="461">
        <v>2130318</v>
      </c>
      <c r="B902" s="462" t="s">
        <v>854</v>
      </c>
      <c r="C902" s="464">
        <v>0</v>
      </c>
      <c r="D902" s="165">
        <v>0</v>
      </c>
      <c r="E902" s="253">
        <v>0</v>
      </c>
      <c r="F902" s="463" t="str">
        <f t="shared" si="56"/>
        <v/>
      </c>
      <c r="G902" s="463" t="str">
        <f t="shared" si="57"/>
        <v/>
      </c>
      <c r="H902" s="460" t="str">
        <f t="shared" si="58"/>
        <v>否</v>
      </c>
      <c r="I902" s="452" t="str">
        <f t="shared" si="59"/>
        <v>项</v>
      </c>
    </row>
    <row r="903" ht="34.9" customHeight="1" spans="1:9">
      <c r="A903" s="461">
        <v>2130319</v>
      </c>
      <c r="B903" s="462" t="s">
        <v>855</v>
      </c>
      <c r="C903" s="464">
        <v>0</v>
      </c>
      <c r="D903" s="165">
        <v>0</v>
      </c>
      <c r="E903" s="253">
        <v>0</v>
      </c>
      <c r="F903" s="463" t="str">
        <f t="shared" si="56"/>
        <v/>
      </c>
      <c r="G903" s="463" t="str">
        <f t="shared" si="57"/>
        <v/>
      </c>
      <c r="H903" s="460" t="str">
        <f t="shared" si="58"/>
        <v>否</v>
      </c>
      <c r="I903" s="452" t="str">
        <f t="shared" si="59"/>
        <v>项</v>
      </c>
    </row>
    <row r="904" ht="34.9" customHeight="1" spans="1:9">
      <c r="A904" s="461">
        <v>2130321</v>
      </c>
      <c r="B904" s="462" t="s">
        <v>856</v>
      </c>
      <c r="C904" s="464">
        <v>0</v>
      </c>
      <c r="D904" s="165">
        <v>0</v>
      </c>
      <c r="E904" s="253">
        <v>45</v>
      </c>
      <c r="F904" s="463" t="str">
        <f t="shared" si="56"/>
        <v/>
      </c>
      <c r="G904" s="463" t="str">
        <f t="shared" si="57"/>
        <v/>
      </c>
      <c r="H904" s="460" t="str">
        <f t="shared" si="58"/>
        <v>是</v>
      </c>
      <c r="I904" s="452" t="str">
        <f t="shared" si="59"/>
        <v>项</v>
      </c>
    </row>
    <row r="905" s="305" customFormat="1" ht="34.9" customHeight="1" spans="1:9">
      <c r="A905" s="461">
        <v>2130322</v>
      </c>
      <c r="B905" s="462" t="s">
        <v>857</v>
      </c>
      <c r="C905" s="464">
        <v>0</v>
      </c>
      <c r="D905" s="165">
        <v>0</v>
      </c>
      <c r="E905" s="253">
        <v>0</v>
      </c>
      <c r="F905" s="463" t="str">
        <f t="shared" si="56"/>
        <v/>
      </c>
      <c r="G905" s="463" t="str">
        <f t="shared" si="57"/>
        <v/>
      </c>
      <c r="H905" s="460" t="str">
        <f t="shared" si="58"/>
        <v>否</v>
      </c>
      <c r="I905" s="452" t="str">
        <f t="shared" si="59"/>
        <v>项</v>
      </c>
    </row>
    <row r="906" s="305" customFormat="1" ht="34.9" customHeight="1" spans="1:9">
      <c r="A906" s="461">
        <v>2130333</v>
      </c>
      <c r="B906" s="462" t="s">
        <v>831</v>
      </c>
      <c r="C906" s="464">
        <v>0</v>
      </c>
      <c r="D906" s="165">
        <v>0</v>
      </c>
      <c r="E906" s="253">
        <v>0</v>
      </c>
      <c r="F906" s="463" t="str">
        <f t="shared" si="56"/>
        <v/>
      </c>
      <c r="G906" s="463" t="str">
        <f t="shared" si="57"/>
        <v/>
      </c>
      <c r="H906" s="460" t="str">
        <f t="shared" si="58"/>
        <v>否</v>
      </c>
      <c r="I906" s="452" t="str">
        <f t="shared" si="59"/>
        <v>项</v>
      </c>
    </row>
    <row r="907" s="305" customFormat="1" ht="34.9" customHeight="1" spans="1:9">
      <c r="A907" s="461">
        <v>2130334</v>
      </c>
      <c r="B907" s="462" t="s">
        <v>858</v>
      </c>
      <c r="C907" s="464">
        <v>0</v>
      </c>
      <c r="D907" s="165">
        <v>0</v>
      </c>
      <c r="E907" s="253">
        <v>0</v>
      </c>
      <c r="F907" s="463" t="str">
        <f t="shared" si="56"/>
        <v/>
      </c>
      <c r="G907" s="463" t="str">
        <f t="shared" si="57"/>
        <v/>
      </c>
      <c r="H907" s="460" t="str">
        <f t="shared" si="58"/>
        <v>否</v>
      </c>
      <c r="I907" s="452" t="str">
        <f t="shared" si="59"/>
        <v>项</v>
      </c>
    </row>
    <row r="908" s="305" customFormat="1" ht="34.9" customHeight="1" spans="1:9">
      <c r="A908" s="461">
        <v>2130335</v>
      </c>
      <c r="B908" s="462" t="s">
        <v>859</v>
      </c>
      <c r="C908" s="464">
        <v>0</v>
      </c>
      <c r="D908" s="165">
        <v>2470</v>
      </c>
      <c r="E908" s="253">
        <v>7</v>
      </c>
      <c r="F908" s="463" t="str">
        <f t="shared" si="56"/>
        <v/>
      </c>
      <c r="G908" s="463">
        <f t="shared" si="57"/>
        <v>0.00283400809716599</v>
      </c>
      <c r="H908" s="460" t="str">
        <f t="shared" si="58"/>
        <v>是</v>
      </c>
      <c r="I908" s="452" t="str">
        <f t="shared" si="59"/>
        <v>项</v>
      </c>
    </row>
    <row r="909" s="305" customFormat="1" ht="34.9" customHeight="1" spans="1:9">
      <c r="A909" s="461">
        <v>2130336</v>
      </c>
      <c r="B909" s="462" t="s">
        <v>860</v>
      </c>
      <c r="C909" s="464">
        <v>0</v>
      </c>
      <c r="D909" s="165">
        <v>0</v>
      </c>
      <c r="E909" s="253">
        <v>0</v>
      </c>
      <c r="F909" s="463" t="str">
        <f t="shared" si="56"/>
        <v/>
      </c>
      <c r="G909" s="463" t="str">
        <f t="shared" si="57"/>
        <v/>
      </c>
      <c r="H909" s="460" t="str">
        <f t="shared" si="58"/>
        <v>否</v>
      </c>
      <c r="I909" s="452" t="str">
        <f t="shared" si="59"/>
        <v>项</v>
      </c>
    </row>
    <row r="910" s="305" customFormat="1" ht="34.9" customHeight="1" spans="1:9">
      <c r="A910" s="461">
        <v>2130337</v>
      </c>
      <c r="B910" s="462" t="s">
        <v>861</v>
      </c>
      <c r="C910" s="464">
        <v>0</v>
      </c>
      <c r="D910" s="165">
        <v>0</v>
      </c>
      <c r="E910" s="253">
        <v>0</v>
      </c>
      <c r="F910" s="463" t="str">
        <f t="shared" si="56"/>
        <v/>
      </c>
      <c r="G910" s="463" t="str">
        <f t="shared" si="57"/>
        <v/>
      </c>
      <c r="H910" s="460" t="str">
        <f t="shared" si="58"/>
        <v>否</v>
      </c>
      <c r="I910" s="452" t="str">
        <f t="shared" si="59"/>
        <v>项</v>
      </c>
    </row>
    <row r="911" s="305" customFormat="1" ht="34.9" customHeight="1" spans="1:9">
      <c r="A911" s="461">
        <v>2130399</v>
      </c>
      <c r="B911" s="462" t="s">
        <v>862</v>
      </c>
      <c r="C911" s="464">
        <v>0</v>
      </c>
      <c r="D911" s="165">
        <v>0</v>
      </c>
      <c r="E911" s="253">
        <v>139</v>
      </c>
      <c r="F911" s="463" t="str">
        <f t="shared" si="56"/>
        <v/>
      </c>
      <c r="G911" s="463" t="str">
        <f t="shared" si="57"/>
        <v/>
      </c>
      <c r="H911" s="460" t="str">
        <f t="shared" si="58"/>
        <v>是</v>
      </c>
      <c r="I911" s="452" t="str">
        <f t="shared" si="59"/>
        <v>项</v>
      </c>
    </row>
    <row r="912" s="305" customFormat="1" ht="34.9" customHeight="1" spans="1:9">
      <c r="A912" s="461">
        <v>21304</v>
      </c>
      <c r="B912" s="462" t="s">
        <v>863</v>
      </c>
      <c r="C912" s="176">
        <f>SUM(C913:C922)</f>
        <v>0</v>
      </c>
      <c r="D912" s="176">
        <f>SUM(D913:D922)</f>
        <v>0</v>
      </c>
      <c r="E912" s="177">
        <f>SUM(E913:E922)</f>
        <v>0</v>
      </c>
      <c r="F912" s="463" t="str">
        <f t="shared" si="56"/>
        <v/>
      </c>
      <c r="G912" s="463" t="str">
        <f t="shared" si="57"/>
        <v/>
      </c>
      <c r="H912" s="460" t="str">
        <f t="shared" si="58"/>
        <v>否</v>
      </c>
      <c r="I912" s="452" t="str">
        <f t="shared" si="59"/>
        <v>款</v>
      </c>
    </row>
    <row r="913" s="305" customFormat="1" ht="34.9" customHeight="1" spans="1:9">
      <c r="A913" s="461">
        <v>2130401</v>
      </c>
      <c r="B913" s="462" t="s">
        <v>179</v>
      </c>
      <c r="C913" s="176"/>
      <c r="D913" s="176"/>
      <c r="E913" s="177"/>
      <c r="F913" s="463" t="str">
        <f t="shared" si="56"/>
        <v/>
      </c>
      <c r="G913" s="463" t="str">
        <f t="shared" si="57"/>
        <v/>
      </c>
      <c r="H913" s="460" t="str">
        <f t="shared" si="58"/>
        <v>否</v>
      </c>
      <c r="I913" s="452" t="str">
        <f t="shared" si="59"/>
        <v>项</v>
      </c>
    </row>
    <row r="914" s="305" customFormat="1" ht="34.9" customHeight="1" spans="1:9">
      <c r="A914" s="461">
        <v>2130402</v>
      </c>
      <c r="B914" s="462" t="s">
        <v>180</v>
      </c>
      <c r="C914" s="176"/>
      <c r="D914" s="176"/>
      <c r="E914" s="177"/>
      <c r="F914" s="463" t="str">
        <f t="shared" si="56"/>
        <v/>
      </c>
      <c r="G914" s="463" t="str">
        <f t="shared" si="57"/>
        <v/>
      </c>
      <c r="H914" s="460" t="str">
        <f t="shared" si="58"/>
        <v>否</v>
      </c>
      <c r="I914" s="452" t="str">
        <f t="shared" si="59"/>
        <v>项</v>
      </c>
    </row>
    <row r="915" s="305" customFormat="1" ht="34.9" customHeight="1" spans="1:9">
      <c r="A915" s="461">
        <v>2130403</v>
      </c>
      <c r="B915" s="462" t="s">
        <v>181</v>
      </c>
      <c r="C915" s="176"/>
      <c r="D915" s="176"/>
      <c r="E915" s="177"/>
      <c r="F915" s="463" t="str">
        <f t="shared" si="56"/>
        <v/>
      </c>
      <c r="G915" s="463" t="str">
        <f t="shared" si="57"/>
        <v/>
      </c>
      <c r="H915" s="460" t="str">
        <f t="shared" si="58"/>
        <v>否</v>
      </c>
      <c r="I915" s="452" t="str">
        <f t="shared" si="59"/>
        <v>项</v>
      </c>
    </row>
    <row r="916" ht="34.9" customHeight="1" spans="1:9">
      <c r="A916" s="461">
        <v>2130404</v>
      </c>
      <c r="B916" s="462" t="s">
        <v>860</v>
      </c>
      <c r="C916" s="176"/>
      <c r="D916" s="176"/>
      <c r="E916" s="177"/>
      <c r="F916" s="463" t="str">
        <f t="shared" si="56"/>
        <v/>
      </c>
      <c r="G916" s="463" t="str">
        <f t="shared" si="57"/>
        <v/>
      </c>
      <c r="H916" s="460" t="str">
        <f t="shared" si="58"/>
        <v>否</v>
      </c>
      <c r="I916" s="452" t="str">
        <f t="shared" si="59"/>
        <v>项</v>
      </c>
    </row>
    <row r="917" ht="34.9" customHeight="1" spans="1:9">
      <c r="A917" s="461">
        <v>2130405</v>
      </c>
      <c r="B917" s="462" t="s">
        <v>864</v>
      </c>
      <c r="C917" s="176"/>
      <c r="D917" s="176"/>
      <c r="E917" s="177"/>
      <c r="F917" s="463" t="str">
        <f t="shared" si="56"/>
        <v/>
      </c>
      <c r="G917" s="463" t="str">
        <f t="shared" si="57"/>
        <v/>
      </c>
      <c r="H917" s="460" t="str">
        <f t="shared" si="58"/>
        <v>否</v>
      </c>
      <c r="I917" s="452" t="str">
        <f t="shared" si="59"/>
        <v>项</v>
      </c>
    </row>
    <row r="918" ht="34.9" customHeight="1" spans="1:9">
      <c r="A918" s="461">
        <v>2130406</v>
      </c>
      <c r="B918" s="462" t="s">
        <v>865</v>
      </c>
      <c r="C918" s="176"/>
      <c r="D918" s="176"/>
      <c r="E918" s="177"/>
      <c r="F918" s="463" t="str">
        <f t="shared" si="56"/>
        <v/>
      </c>
      <c r="G918" s="463" t="str">
        <f t="shared" si="57"/>
        <v/>
      </c>
      <c r="H918" s="460" t="str">
        <f t="shared" si="58"/>
        <v>否</v>
      </c>
      <c r="I918" s="452" t="str">
        <f t="shared" si="59"/>
        <v>项</v>
      </c>
    </row>
    <row r="919" ht="34.9" customHeight="1" spans="1:9">
      <c r="A919" s="461">
        <v>2130407</v>
      </c>
      <c r="B919" s="462" t="s">
        <v>866</v>
      </c>
      <c r="C919" s="176"/>
      <c r="D919" s="176"/>
      <c r="E919" s="177"/>
      <c r="F919" s="463" t="str">
        <f t="shared" si="56"/>
        <v/>
      </c>
      <c r="G919" s="463" t="str">
        <f t="shared" si="57"/>
        <v/>
      </c>
      <c r="H919" s="460" t="str">
        <f t="shared" si="58"/>
        <v>否</v>
      </c>
      <c r="I919" s="452" t="str">
        <f t="shared" si="59"/>
        <v>项</v>
      </c>
    </row>
    <row r="920" ht="34.9" customHeight="1" spans="1:9">
      <c r="A920" s="461">
        <v>2130408</v>
      </c>
      <c r="B920" s="462" t="s">
        <v>867</v>
      </c>
      <c r="C920" s="176"/>
      <c r="D920" s="176"/>
      <c r="E920" s="177"/>
      <c r="F920" s="463" t="str">
        <f t="shared" si="56"/>
        <v/>
      </c>
      <c r="G920" s="463" t="str">
        <f t="shared" si="57"/>
        <v/>
      </c>
      <c r="H920" s="460" t="str">
        <f t="shared" si="58"/>
        <v>否</v>
      </c>
      <c r="I920" s="452" t="str">
        <f t="shared" si="59"/>
        <v>项</v>
      </c>
    </row>
    <row r="921" ht="34.9" customHeight="1" spans="1:9">
      <c r="A921" s="461">
        <v>2130409</v>
      </c>
      <c r="B921" s="462" t="s">
        <v>868</v>
      </c>
      <c r="C921" s="176"/>
      <c r="D921" s="176"/>
      <c r="E921" s="177"/>
      <c r="F921" s="463" t="str">
        <f t="shared" si="56"/>
        <v/>
      </c>
      <c r="G921" s="463" t="str">
        <f t="shared" si="57"/>
        <v/>
      </c>
      <c r="H921" s="460" t="str">
        <f t="shared" si="58"/>
        <v>否</v>
      </c>
      <c r="I921" s="452" t="str">
        <f t="shared" si="59"/>
        <v>项</v>
      </c>
    </row>
    <row r="922" ht="34.9" customHeight="1" spans="1:9">
      <c r="A922" s="461">
        <v>2130499</v>
      </c>
      <c r="B922" s="462" t="s">
        <v>869</v>
      </c>
      <c r="C922" s="176"/>
      <c r="D922" s="176"/>
      <c r="E922" s="177"/>
      <c r="F922" s="463" t="str">
        <f t="shared" si="56"/>
        <v/>
      </c>
      <c r="G922" s="463" t="str">
        <f t="shared" si="57"/>
        <v/>
      </c>
      <c r="H922" s="460" t="str">
        <f t="shared" si="58"/>
        <v>否</v>
      </c>
      <c r="I922" s="452" t="str">
        <f t="shared" si="59"/>
        <v>项</v>
      </c>
    </row>
    <row r="923" ht="34.9" customHeight="1" spans="1:9">
      <c r="A923" s="461">
        <v>21305</v>
      </c>
      <c r="B923" s="462" t="s">
        <v>870</v>
      </c>
      <c r="C923" s="176">
        <f>SUM(C924:C933)</f>
        <v>18908</v>
      </c>
      <c r="D923" s="176">
        <f>SUM(D924:D933)</f>
        <v>17333</v>
      </c>
      <c r="E923" s="177">
        <f>SUM(E924:E933)</f>
        <v>22426</v>
      </c>
      <c r="F923" s="463">
        <f t="shared" si="56"/>
        <v>0.186058811085255</v>
      </c>
      <c r="G923" s="463">
        <f t="shared" si="57"/>
        <v>1.29383257370334</v>
      </c>
      <c r="H923" s="460" t="str">
        <f t="shared" si="58"/>
        <v>是</v>
      </c>
      <c r="I923" s="452" t="str">
        <f t="shared" si="59"/>
        <v>款</v>
      </c>
    </row>
    <row r="924" s="305" customFormat="1" ht="34.9" customHeight="1" spans="1:9">
      <c r="A924" s="461">
        <v>2130501</v>
      </c>
      <c r="B924" s="462" t="s">
        <v>179</v>
      </c>
      <c r="C924" s="464">
        <v>138</v>
      </c>
      <c r="D924" s="165">
        <v>138</v>
      </c>
      <c r="E924" s="253">
        <v>163</v>
      </c>
      <c r="F924" s="463">
        <f t="shared" si="56"/>
        <v>0.181159420289855</v>
      </c>
      <c r="G924" s="463">
        <f t="shared" si="57"/>
        <v>1.18115942028985</v>
      </c>
      <c r="H924" s="460" t="str">
        <f t="shared" si="58"/>
        <v>是</v>
      </c>
      <c r="I924" s="452" t="str">
        <f t="shared" si="59"/>
        <v>项</v>
      </c>
    </row>
    <row r="925" ht="34.9" customHeight="1" spans="1:9">
      <c r="A925" s="461">
        <v>2130502</v>
      </c>
      <c r="B925" s="462" t="s">
        <v>180</v>
      </c>
      <c r="C925" s="464">
        <v>0</v>
      </c>
      <c r="D925" s="165">
        <v>0</v>
      </c>
      <c r="E925" s="253">
        <v>3911</v>
      </c>
      <c r="F925" s="463" t="str">
        <f t="shared" si="56"/>
        <v/>
      </c>
      <c r="G925" s="463" t="str">
        <f t="shared" si="57"/>
        <v/>
      </c>
      <c r="H925" s="460" t="str">
        <f t="shared" si="58"/>
        <v>是</v>
      </c>
      <c r="I925" s="452" t="str">
        <f t="shared" si="59"/>
        <v>项</v>
      </c>
    </row>
    <row r="926" ht="34.9" customHeight="1" spans="1:9">
      <c r="A926" s="461">
        <v>2130503</v>
      </c>
      <c r="B926" s="462" t="s">
        <v>181</v>
      </c>
      <c r="C926" s="464">
        <v>0</v>
      </c>
      <c r="D926" s="165">
        <v>0</v>
      </c>
      <c r="E926" s="253">
        <v>0</v>
      </c>
      <c r="F926" s="463" t="str">
        <f t="shared" si="56"/>
        <v/>
      </c>
      <c r="G926" s="463" t="str">
        <f t="shared" si="57"/>
        <v/>
      </c>
      <c r="H926" s="460" t="str">
        <f t="shared" si="58"/>
        <v>否</v>
      </c>
      <c r="I926" s="452" t="str">
        <f t="shared" si="59"/>
        <v>项</v>
      </c>
    </row>
    <row r="927" ht="34.9" customHeight="1" spans="1:9">
      <c r="A927" s="461">
        <v>2130504</v>
      </c>
      <c r="B927" s="462" t="s">
        <v>871</v>
      </c>
      <c r="C927" s="464">
        <v>9915</v>
      </c>
      <c r="D927" s="165">
        <v>9686</v>
      </c>
      <c r="E927" s="253">
        <v>9825</v>
      </c>
      <c r="F927" s="463">
        <f t="shared" si="56"/>
        <v>-0.0090771558245083</v>
      </c>
      <c r="G927" s="463">
        <f t="shared" si="57"/>
        <v>1.01435060912657</v>
      </c>
      <c r="H927" s="460" t="str">
        <f t="shared" si="58"/>
        <v>是</v>
      </c>
      <c r="I927" s="452" t="str">
        <f t="shared" si="59"/>
        <v>项</v>
      </c>
    </row>
    <row r="928" ht="34.9" customHeight="1" spans="1:9">
      <c r="A928" s="461">
        <v>2130505</v>
      </c>
      <c r="B928" s="462" t="s">
        <v>872</v>
      </c>
      <c r="C928" s="464">
        <v>5977</v>
      </c>
      <c r="D928" s="165">
        <v>5977</v>
      </c>
      <c r="E928" s="253">
        <v>5617</v>
      </c>
      <c r="F928" s="463">
        <f t="shared" si="56"/>
        <v>-0.0602308850593943</v>
      </c>
      <c r="G928" s="463">
        <f t="shared" si="57"/>
        <v>0.939769114940606</v>
      </c>
      <c r="H928" s="460" t="str">
        <f t="shared" si="58"/>
        <v>是</v>
      </c>
      <c r="I928" s="452" t="str">
        <f t="shared" si="59"/>
        <v>项</v>
      </c>
    </row>
    <row r="929" ht="34.9" customHeight="1" spans="1:9">
      <c r="A929" s="461">
        <v>2130506</v>
      </c>
      <c r="B929" s="462" t="s">
        <v>873</v>
      </c>
      <c r="C929" s="464">
        <v>253</v>
      </c>
      <c r="D929" s="165">
        <v>0</v>
      </c>
      <c r="E929" s="253">
        <v>1613</v>
      </c>
      <c r="F929" s="463">
        <f t="shared" si="56"/>
        <v>5.37549407114625</v>
      </c>
      <c r="G929" s="463" t="str">
        <f t="shared" si="57"/>
        <v/>
      </c>
      <c r="H929" s="460" t="str">
        <f t="shared" si="58"/>
        <v>是</v>
      </c>
      <c r="I929" s="452" t="str">
        <f t="shared" si="59"/>
        <v>项</v>
      </c>
    </row>
    <row r="930" ht="34.9" customHeight="1" spans="1:9">
      <c r="A930" s="461">
        <v>2130507</v>
      </c>
      <c r="B930" s="462" t="s">
        <v>874</v>
      </c>
      <c r="C930" s="464">
        <v>782</v>
      </c>
      <c r="D930" s="165">
        <v>782</v>
      </c>
      <c r="E930" s="253">
        <v>712</v>
      </c>
      <c r="F930" s="463">
        <f t="shared" si="56"/>
        <v>-0.0895140664961637</v>
      </c>
      <c r="G930" s="463">
        <f t="shared" si="57"/>
        <v>0.910485933503836</v>
      </c>
      <c r="H930" s="460" t="str">
        <f t="shared" si="58"/>
        <v>是</v>
      </c>
      <c r="I930" s="452" t="str">
        <f t="shared" si="59"/>
        <v>项</v>
      </c>
    </row>
    <row r="931" ht="34.9" customHeight="1" spans="1:9">
      <c r="A931" s="461">
        <v>2130508</v>
      </c>
      <c r="B931" s="462" t="s">
        <v>875</v>
      </c>
      <c r="C931" s="464">
        <v>0</v>
      </c>
      <c r="D931" s="165">
        <v>0</v>
      </c>
      <c r="E931" s="253">
        <v>0</v>
      </c>
      <c r="F931" s="463" t="str">
        <f t="shared" si="56"/>
        <v/>
      </c>
      <c r="G931" s="463" t="str">
        <f t="shared" si="57"/>
        <v/>
      </c>
      <c r="H931" s="460" t="str">
        <f t="shared" si="58"/>
        <v>否</v>
      </c>
      <c r="I931" s="452" t="str">
        <f t="shared" si="59"/>
        <v>项</v>
      </c>
    </row>
    <row r="932" ht="34.9" customHeight="1" spans="1:9">
      <c r="A932" s="461">
        <v>2130550</v>
      </c>
      <c r="B932" s="462" t="s">
        <v>876</v>
      </c>
      <c r="C932" s="464">
        <v>47</v>
      </c>
      <c r="D932" s="165">
        <v>47</v>
      </c>
      <c r="E932" s="253">
        <v>41</v>
      </c>
      <c r="F932" s="463">
        <f t="shared" si="56"/>
        <v>-0.127659574468085</v>
      </c>
      <c r="G932" s="463">
        <f t="shared" si="57"/>
        <v>0.872340425531915</v>
      </c>
      <c r="H932" s="460" t="str">
        <f t="shared" si="58"/>
        <v>是</v>
      </c>
      <c r="I932" s="452" t="str">
        <f t="shared" si="59"/>
        <v>项</v>
      </c>
    </row>
    <row r="933" ht="34.9" customHeight="1" spans="1:9">
      <c r="A933" s="461">
        <v>2130599</v>
      </c>
      <c r="B933" s="462" t="s">
        <v>877</v>
      </c>
      <c r="C933" s="464">
        <v>1796</v>
      </c>
      <c r="D933" s="165">
        <v>703</v>
      </c>
      <c r="E933" s="253">
        <v>544</v>
      </c>
      <c r="F933" s="463">
        <f t="shared" si="56"/>
        <v>-0.697104677060134</v>
      </c>
      <c r="G933" s="463">
        <f t="shared" si="57"/>
        <v>0.773826458036984</v>
      </c>
      <c r="H933" s="460" t="str">
        <f t="shared" si="58"/>
        <v>是</v>
      </c>
      <c r="I933" s="452" t="str">
        <f t="shared" si="59"/>
        <v>项</v>
      </c>
    </row>
    <row r="934" ht="34.9" customHeight="1" spans="1:9">
      <c r="A934" s="461">
        <v>21306</v>
      </c>
      <c r="B934" s="462" t="s">
        <v>878</v>
      </c>
      <c r="C934" s="176">
        <f>SUM(C935:C939)</f>
        <v>310</v>
      </c>
      <c r="D934" s="176">
        <f>SUM(D935:D939)</f>
        <v>0</v>
      </c>
      <c r="E934" s="177">
        <f>SUM(E935:E939)</f>
        <v>0</v>
      </c>
      <c r="F934" s="463">
        <f t="shared" si="56"/>
        <v>-1</v>
      </c>
      <c r="G934" s="463" t="str">
        <f t="shared" si="57"/>
        <v/>
      </c>
      <c r="H934" s="460" t="str">
        <f t="shared" si="58"/>
        <v>是</v>
      </c>
      <c r="I934" s="452" t="str">
        <f t="shared" si="59"/>
        <v>款</v>
      </c>
    </row>
    <row r="935" ht="34.9" customHeight="1" spans="1:9">
      <c r="A935" s="461">
        <v>2130601</v>
      </c>
      <c r="B935" s="462" t="s">
        <v>449</v>
      </c>
      <c r="C935" s="176"/>
      <c r="D935" s="176"/>
      <c r="E935" s="177"/>
      <c r="F935" s="463" t="str">
        <f t="shared" si="56"/>
        <v/>
      </c>
      <c r="G935" s="463" t="str">
        <f t="shared" si="57"/>
        <v/>
      </c>
      <c r="H935" s="460" t="str">
        <f t="shared" si="58"/>
        <v>否</v>
      </c>
      <c r="I935" s="452" t="str">
        <f t="shared" si="59"/>
        <v>项</v>
      </c>
    </row>
    <row r="936" ht="34.9" customHeight="1" spans="1:9">
      <c r="A936" s="461">
        <v>2130602</v>
      </c>
      <c r="B936" s="462" t="s">
        <v>879</v>
      </c>
      <c r="C936" s="251">
        <v>310</v>
      </c>
      <c r="D936" s="176"/>
      <c r="E936" s="177"/>
      <c r="F936" s="463">
        <f t="shared" si="56"/>
        <v>-1</v>
      </c>
      <c r="G936" s="463" t="str">
        <f t="shared" si="57"/>
        <v/>
      </c>
      <c r="H936" s="460" t="str">
        <f t="shared" si="58"/>
        <v>是</v>
      </c>
      <c r="I936" s="452" t="str">
        <f t="shared" si="59"/>
        <v>项</v>
      </c>
    </row>
    <row r="937" ht="34.9" customHeight="1" spans="1:9">
      <c r="A937" s="461">
        <v>2130603</v>
      </c>
      <c r="B937" s="462" t="s">
        <v>880</v>
      </c>
      <c r="C937" s="176"/>
      <c r="D937" s="176"/>
      <c r="E937" s="177"/>
      <c r="F937" s="463" t="str">
        <f t="shared" si="56"/>
        <v/>
      </c>
      <c r="G937" s="463" t="str">
        <f t="shared" si="57"/>
        <v/>
      </c>
      <c r="H937" s="460" t="str">
        <f t="shared" si="58"/>
        <v>否</v>
      </c>
      <c r="I937" s="452" t="str">
        <f t="shared" si="59"/>
        <v>项</v>
      </c>
    </row>
    <row r="938" ht="34.9" customHeight="1" spans="1:9">
      <c r="A938" s="461">
        <v>2130604</v>
      </c>
      <c r="B938" s="462" t="s">
        <v>881</v>
      </c>
      <c r="C938" s="176"/>
      <c r="D938" s="176"/>
      <c r="E938" s="177"/>
      <c r="F938" s="463" t="str">
        <f t="shared" si="56"/>
        <v/>
      </c>
      <c r="G938" s="463" t="str">
        <f t="shared" si="57"/>
        <v/>
      </c>
      <c r="H938" s="460" t="str">
        <f t="shared" si="58"/>
        <v>否</v>
      </c>
      <c r="I938" s="452" t="str">
        <f t="shared" si="59"/>
        <v>项</v>
      </c>
    </row>
    <row r="939" ht="34.9" customHeight="1" spans="1:9">
      <c r="A939" s="461">
        <v>2130699</v>
      </c>
      <c r="B939" s="462" t="s">
        <v>882</v>
      </c>
      <c r="C939" s="176"/>
      <c r="D939" s="176"/>
      <c r="E939" s="177"/>
      <c r="F939" s="463" t="str">
        <f t="shared" si="56"/>
        <v/>
      </c>
      <c r="G939" s="463" t="str">
        <f t="shared" si="57"/>
        <v/>
      </c>
      <c r="H939" s="460" t="str">
        <f t="shared" si="58"/>
        <v>否</v>
      </c>
      <c r="I939" s="452" t="str">
        <f t="shared" si="59"/>
        <v>项</v>
      </c>
    </row>
    <row r="940" ht="34.9" customHeight="1" spans="1:9">
      <c r="A940" s="461">
        <v>21307</v>
      </c>
      <c r="B940" s="462" t="s">
        <v>883</v>
      </c>
      <c r="C940" s="176">
        <f>SUM(C941:C946)</f>
        <v>351</v>
      </c>
      <c r="D940" s="176">
        <f>SUM(D941:D946)</f>
        <v>1496</v>
      </c>
      <c r="E940" s="177">
        <f>SUM(E941:E946)</f>
        <v>1942</v>
      </c>
      <c r="F940" s="463">
        <f t="shared" si="56"/>
        <v>4.53276353276353</v>
      </c>
      <c r="G940" s="463">
        <f t="shared" si="57"/>
        <v>1.29812834224599</v>
      </c>
      <c r="H940" s="460" t="str">
        <f t="shared" si="58"/>
        <v>是</v>
      </c>
      <c r="I940" s="452" t="str">
        <f t="shared" si="59"/>
        <v>款</v>
      </c>
    </row>
    <row r="941" ht="34.9" customHeight="1" spans="1:9">
      <c r="A941" s="461">
        <v>2130701</v>
      </c>
      <c r="B941" s="462" t="s">
        <v>884</v>
      </c>
      <c r="C941" s="176"/>
      <c r="D941" s="165">
        <v>0</v>
      </c>
      <c r="E941" s="253">
        <v>2</v>
      </c>
      <c r="F941" s="463" t="str">
        <f t="shared" si="56"/>
        <v/>
      </c>
      <c r="G941" s="463" t="str">
        <f t="shared" si="57"/>
        <v/>
      </c>
      <c r="H941" s="460" t="str">
        <f t="shared" si="58"/>
        <v>是</v>
      </c>
      <c r="I941" s="452" t="str">
        <f t="shared" si="59"/>
        <v>项</v>
      </c>
    </row>
    <row r="942" ht="34.9" customHeight="1" spans="1:9">
      <c r="A942" s="461">
        <v>2130704</v>
      </c>
      <c r="B942" s="462" t="s">
        <v>885</v>
      </c>
      <c r="C942" s="176"/>
      <c r="D942" s="165">
        <v>0</v>
      </c>
      <c r="E942" s="253">
        <v>0</v>
      </c>
      <c r="F942" s="463" t="str">
        <f t="shared" si="56"/>
        <v/>
      </c>
      <c r="G942" s="463" t="str">
        <f t="shared" si="57"/>
        <v/>
      </c>
      <c r="H942" s="460" t="str">
        <f t="shared" si="58"/>
        <v>否</v>
      </c>
      <c r="I942" s="452" t="str">
        <f t="shared" si="59"/>
        <v>项</v>
      </c>
    </row>
    <row r="943" ht="34.9" customHeight="1" spans="1:9">
      <c r="A943" s="461">
        <v>2130705</v>
      </c>
      <c r="B943" s="462" t="s">
        <v>886</v>
      </c>
      <c r="C943" s="464">
        <v>351</v>
      </c>
      <c r="D943" s="165">
        <v>692</v>
      </c>
      <c r="E943" s="253">
        <v>1940</v>
      </c>
      <c r="F943" s="463">
        <f t="shared" si="56"/>
        <v>4.52706552706553</v>
      </c>
      <c r="G943" s="463">
        <f t="shared" si="57"/>
        <v>2.80346820809249</v>
      </c>
      <c r="H943" s="460" t="str">
        <f t="shared" si="58"/>
        <v>是</v>
      </c>
      <c r="I943" s="452" t="str">
        <f t="shared" si="59"/>
        <v>项</v>
      </c>
    </row>
    <row r="944" ht="34.9" customHeight="1" spans="1:9">
      <c r="A944" s="461">
        <v>2130706</v>
      </c>
      <c r="B944" s="462" t="s">
        <v>887</v>
      </c>
      <c r="C944" s="176"/>
      <c r="D944" s="165">
        <v>0</v>
      </c>
      <c r="E944" s="253">
        <v>0</v>
      </c>
      <c r="F944" s="463" t="str">
        <f t="shared" si="56"/>
        <v/>
      </c>
      <c r="G944" s="463" t="str">
        <f t="shared" si="57"/>
        <v/>
      </c>
      <c r="H944" s="460" t="str">
        <f t="shared" si="58"/>
        <v>否</v>
      </c>
      <c r="I944" s="452" t="str">
        <f t="shared" si="59"/>
        <v>项</v>
      </c>
    </row>
    <row r="945" ht="34.9" customHeight="1" spans="1:9">
      <c r="A945" s="461">
        <v>2130707</v>
      </c>
      <c r="B945" s="462" t="s">
        <v>888</v>
      </c>
      <c r="C945" s="176"/>
      <c r="D945" s="165">
        <v>0</v>
      </c>
      <c r="E945" s="253">
        <v>0</v>
      </c>
      <c r="F945" s="463" t="str">
        <f t="shared" si="56"/>
        <v/>
      </c>
      <c r="G945" s="463" t="str">
        <f t="shared" si="57"/>
        <v/>
      </c>
      <c r="H945" s="460" t="str">
        <f t="shared" si="58"/>
        <v>否</v>
      </c>
      <c r="I945" s="452" t="str">
        <f t="shared" si="59"/>
        <v>项</v>
      </c>
    </row>
    <row r="946" ht="34.9" customHeight="1" spans="1:9">
      <c r="A946" s="461">
        <v>2130799</v>
      </c>
      <c r="B946" s="462" t="s">
        <v>889</v>
      </c>
      <c r="C946" s="176"/>
      <c r="D946" s="165">
        <v>804</v>
      </c>
      <c r="E946" s="253">
        <v>0</v>
      </c>
      <c r="F946" s="463" t="str">
        <f t="shared" si="56"/>
        <v/>
      </c>
      <c r="G946" s="463">
        <f t="shared" si="57"/>
        <v>0</v>
      </c>
      <c r="H946" s="460" t="str">
        <f t="shared" si="58"/>
        <v>是</v>
      </c>
      <c r="I946" s="452" t="str">
        <f t="shared" si="59"/>
        <v>项</v>
      </c>
    </row>
    <row r="947" s="305" customFormat="1" ht="34.9" customHeight="1" spans="1:9">
      <c r="A947" s="461">
        <v>21308</v>
      </c>
      <c r="B947" s="462" t="s">
        <v>890</v>
      </c>
      <c r="C947" s="176">
        <f>SUM(C948:C953)</f>
        <v>231</v>
      </c>
      <c r="D947" s="176">
        <f>SUM(D948:D953)</f>
        <v>391</v>
      </c>
      <c r="E947" s="177">
        <f>SUM(E948:E953)</f>
        <v>1103</v>
      </c>
      <c r="F947" s="463">
        <f t="shared" si="56"/>
        <v>3.77489177489177</v>
      </c>
      <c r="G947" s="463">
        <f t="shared" si="57"/>
        <v>2.82097186700767</v>
      </c>
      <c r="H947" s="460" t="str">
        <f t="shared" si="58"/>
        <v>是</v>
      </c>
      <c r="I947" s="452" t="str">
        <f t="shared" si="59"/>
        <v>款</v>
      </c>
    </row>
    <row r="948" s="305" customFormat="1" ht="34.9" customHeight="1" spans="1:9">
      <c r="A948" s="461">
        <v>2130801</v>
      </c>
      <c r="B948" s="462" t="s">
        <v>891</v>
      </c>
      <c r="C948" s="176"/>
      <c r="D948" s="165">
        <v>0</v>
      </c>
      <c r="E948" s="253">
        <v>0</v>
      </c>
      <c r="F948" s="463" t="str">
        <f t="shared" si="56"/>
        <v/>
      </c>
      <c r="G948" s="463" t="str">
        <f t="shared" si="57"/>
        <v/>
      </c>
      <c r="H948" s="460" t="str">
        <f t="shared" si="58"/>
        <v>否</v>
      </c>
      <c r="I948" s="452" t="str">
        <f t="shared" si="59"/>
        <v>项</v>
      </c>
    </row>
    <row r="949" s="305" customFormat="1" ht="34.9" customHeight="1" spans="1:9">
      <c r="A949" s="461">
        <v>2130802</v>
      </c>
      <c r="B949" s="462" t="s">
        <v>892</v>
      </c>
      <c r="C949" s="176"/>
      <c r="D949" s="165">
        <v>0</v>
      </c>
      <c r="E949" s="253">
        <v>0</v>
      </c>
      <c r="F949" s="463" t="str">
        <f t="shared" si="56"/>
        <v/>
      </c>
      <c r="G949" s="463" t="str">
        <f t="shared" si="57"/>
        <v/>
      </c>
      <c r="H949" s="460" t="str">
        <f t="shared" si="58"/>
        <v>否</v>
      </c>
      <c r="I949" s="452" t="str">
        <f t="shared" si="59"/>
        <v>项</v>
      </c>
    </row>
    <row r="950" s="305" customFormat="1" ht="34.9" customHeight="1" spans="1:9">
      <c r="A950" s="461">
        <v>2130803</v>
      </c>
      <c r="B950" s="462" t="s">
        <v>893</v>
      </c>
      <c r="C950" s="464">
        <v>5</v>
      </c>
      <c r="D950" s="165">
        <v>165</v>
      </c>
      <c r="E950" s="253">
        <v>344</v>
      </c>
      <c r="F950" s="463">
        <f t="shared" si="56"/>
        <v>67.8</v>
      </c>
      <c r="G950" s="463">
        <f t="shared" si="57"/>
        <v>2.08484848484848</v>
      </c>
      <c r="H950" s="460" t="str">
        <f t="shared" si="58"/>
        <v>是</v>
      </c>
      <c r="I950" s="452" t="str">
        <f t="shared" si="59"/>
        <v>项</v>
      </c>
    </row>
    <row r="951" ht="34.9" customHeight="1" spans="1:9">
      <c r="A951" s="461">
        <v>2130804</v>
      </c>
      <c r="B951" s="462" t="s">
        <v>894</v>
      </c>
      <c r="C951" s="464">
        <v>226</v>
      </c>
      <c r="D951" s="165">
        <v>226</v>
      </c>
      <c r="E951" s="253">
        <v>752</v>
      </c>
      <c r="F951" s="463">
        <f t="shared" si="56"/>
        <v>2.32743362831858</v>
      </c>
      <c r="G951" s="463">
        <f t="shared" si="57"/>
        <v>3.32743362831858</v>
      </c>
      <c r="H951" s="460" t="str">
        <f t="shared" si="58"/>
        <v>是</v>
      </c>
      <c r="I951" s="452" t="str">
        <f t="shared" si="59"/>
        <v>项</v>
      </c>
    </row>
    <row r="952" ht="34.9" customHeight="1" spans="1:9">
      <c r="A952" s="461">
        <v>2130805</v>
      </c>
      <c r="B952" s="462" t="s">
        <v>895</v>
      </c>
      <c r="C952" s="176"/>
      <c r="D952" s="165">
        <v>0</v>
      </c>
      <c r="E952" s="253">
        <v>0</v>
      </c>
      <c r="F952" s="463" t="str">
        <f t="shared" si="56"/>
        <v/>
      </c>
      <c r="G952" s="463" t="str">
        <f t="shared" si="57"/>
        <v/>
      </c>
      <c r="H952" s="460" t="str">
        <f t="shared" si="58"/>
        <v>否</v>
      </c>
      <c r="I952" s="452" t="str">
        <f t="shared" si="59"/>
        <v>项</v>
      </c>
    </row>
    <row r="953" ht="34.9" customHeight="1" spans="1:9">
      <c r="A953" s="461">
        <v>2130899</v>
      </c>
      <c r="B953" s="462" t="s">
        <v>896</v>
      </c>
      <c r="C953" s="176"/>
      <c r="D953" s="165">
        <v>0</v>
      </c>
      <c r="E953" s="253">
        <v>7</v>
      </c>
      <c r="F953" s="463" t="str">
        <f t="shared" si="56"/>
        <v/>
      </c>
      <c r="G953" s="463" t="str">
        <f t="shared" si="57"/>
        <v/>
      </c>
      <c r="H953" s="460" t="str">
        <f t="shared" si="58"/>
        <v>是</v>
      </c>
      <c r="I953" s="452" t="str">
        <f t="shared" si="59"/>
        <v>项</v>
      </c>
    </row>
    <row r="954" ht="34.9" customHeight="1" spans="1:9">
      <c r="A954" s="461">
        <v>21309</v>
      </c>
      <c r="B954" s="462" t="s">
        <v>897</v>
      </c>
      <c r="C954" s="176">
        <f>SUM(C955:C956)</f>
        <v>0</v>
      </c>
      <c r="D954" s="176">
        <f>SUM(D955:D956)</f>
        <v>0</v>
      </c>
      <c r="E954" s="177">
        <f>SUM(E955:E956)</f>
        <v>0</v>
      </c>
      <c r="F954" s="463" t="str">
        <f t="shared" si="56"/>
        <v/>
      </c>
      <c r="G954" s="463" t="str">
        <f t="shared" si="57"/>
        <v/>
      </c>
      <c r="H954" s="460" t="str">
        <f t="shared" si="58"/>
        <v>否</v>
      </c>
      <c r="I954" s="452" t="str">
        <f t="shared" si="59"/>
        <v>款</v>
      </c>
    </row>
    <row r="955" ht="34.9" customHeight="1" spans="1:9">
      <c r="A955" s="461">
        <v>2130901</v>
      </c>
      <c r="B955" s="462" t="s">
        <v>898</v>
      </c>
      <c r="C955" s="176"/>
      <c r="D955" s="176"/>
      <c r="E955" s="177"/>
      <c r="F955" s="463" t="str">
        <f t="shared" si="56"/>
        <v/>
      </c>
      <c r="G955" s="463" t="str">
        <f t="shared" si="57"/>
        <v/>
      </c>
      <c r="H955" s="460" t="str">
        <f t="shared" si="58"/>
        <v>否</v>
      </c>
      <c r="I955" s="452" t="str">
        <f t="shared" si="59"/>
        <v>项</v>
      </c>
    </row>
    <row r="956" ht="34.9" customHeight="1" spans="1:9">
      <c r="A956" s="461">
        <v>2130999</v>
      </c>
      <c r="B956" s="462" t="s">
        <v>899</v>
      </c>
      <c r="C956" s="176"/>
      <c r="D956" s="176"/>
      <c r="E956" s="177"/>
      <c r="F956" s="463" t="str">
        <f t="shared" si="56"/>
        <v/>
      </c>
      <c r="G956" s="463" t="str">
        <f t="shared" si="57"/>
        <v/>
      </c>
      <c r="H956" s="460" t="str">
        <f t="shared" si="58"/>
        <v>否</v>
      </c>
      <c r="I956" s="452" t="str">
        <f t="shared" si="59"/>
        <v>项</v>
      </c>
    </row>
    <row r="957" ht="34.9" customHeight="1" spans="1:9">
      <c r="A957" s="461">
        <v>21399</v>
      </c>
      <c r="B957" s="462" t="s">
        <v>900</v>
      </c>
      <c r="C957" s="176">
        <f>SUM(C958:C959)</f>
        <v>6</v>
      </c>
      <c r="D957" s="176">
        <f>SUM(D958:D959)</f>
        <v>6</v>
      </c>
      <c r="E957" s="177">
        <f>SUM(E958:E959)</f>
        <v>3</v>
      </c>
      <c r="F957" s="463">
        <f t="shared" si="56"/>
        <v>-0.5</v>
      </c>
      <c r="G957" s="463">
        <f t="shared" si="57"/>
        <v>0.5</v>
      </c>
      <c r="H957" s="460" t="str">
        <f t="shared" si="58"/>
        <v>是</v>
      </c>
      <c r="I957" s="452" t="str">
        <f t="shared" si="59"/>
        <v>款</v>
      </c>
    </row>
    <row r="958" ht="34.9" customHeight="1" spans="1:9">
      <c r="A958" s="461">
        <v>2139901</v>
      </c>
      <c r="B958" s="462" t="s">
        <v>901</v>
      </c>
      <c r="C958" s="176"/>
      <c r="D958" s="165">
        <v>0</v>
      </c>
      <c r="E958" s="253">
        <v>0</v>
      </c>
      <c r="F958" s="463" t="str">
        <f t="shared" si="56"/>
        <v/>
      </c>
      <c r="G958" s="463" t="str">
        <f t="shared" si="57"/>
        <v/>
      </c>
      <c r="H958" s="460" t="str">
        <f t="shared" si="58"/>
        <v>否</v>
      </c>
      <c r="I958" s="452" t="str">
        <f t="shared" si="59"/>
        <v>项</v>
      </c>
    </row>
    <row r="959" ht="34.9" customHeight="1" spans="1:9">
      <c r="A959" s="461">
        <v>2139999</v>
      </c>
      <c r="B959" s="462" t="s">
        <v>902</v>
      </c>
      <c r="C959" s="464">
        <v>6</v>
      </c>
      <c r="D959" s="165">
        <v>6</v>
      </c>
      <c r="E959" s="253">
        <v>3</v>
      </c>
      <c r="F959" s="463">
        <f t="shared" si="56"/>
        <v>-0.5</v>
      </c>
      <c r="G959" s="463">
        <f t="shared" si="57"/>
        <v>0.5</v>
      </c>
      <c r="H959" s="460" t="str">
        <f t="shared" si="58"/>
        <v>是</v>
      </c>
      <c r="I959" s="452" t="str">
        <f t="shared" si="59"/>
        <v>项</v>
      </c>
    </row>
    <row r="960" ht="34.9" customHeight="1" spans="1:9">
      <c r="A960" s="457">
        <v>214</v>
      </c>
      <c r="B960" s="458" t="s">
        <v>142</v>
      </c>
      <c r="C960" s="172">
        <f>SUM(C961,C984,C994,C1004,C1009,C1016,C1021)</f>
        <v>4924</v>
      </c>
      <c r="D960" s="172">
        <f>SUM(D961,D984,D994,D1004,D1009,D1016,D1021)</f>
        <v>5775</v>
      </c>
      <c r="E960" s="173">
        <f>SUM(E961,E984,E994,E1004,E1009,E1016,E1021)</f>
        <v>2857</v>
      </c>
      <c r="F960" s="459">
        <f t="shared" si="56"/>
        <v>-0.419780666125102</v>
      </c>
      <c r="G960" s="459">
        <f t="shared" si="57"/>
        <v>0.494718614718615</v>
      </c>
      <c r="H960" s="460" t="str">
        <f t="shared" si="58"/>
        <v>是</v>
      </c>
      <c r="I960" s="452" t="str">
        <f t="shared" si="59"/>
        <v>类</v>
      </c>
    </row>
    <row r="961" ht="34.9" customHeight="1" spans="1:9">
      <c r="A961" s="461">
        <v>21401</v>
      </c>
      <c r="B961" s="462" t="s">
        <v>903</v>
      </c>
      <c r="C961" s="176">
        <f>SUM(C962:C983)</f>
        <v>2689</v>
      </c>
      <c r="D961" s="176">
        <f>SUM(D962:D983)</f>
        <v>2540</v>
      </c>
      <c r="E961" s="177">
        <f>SUM(E962:E983)</f>
        <v>2283</v>
      </c>
      <c r="F961" s="463">
        <f t="shared" si="56"/>
        <v>-0.150985496467088</v>
      </c>
      <c r="G961" s="463">
        <f t="shared" si="57"/>
        <v>0.898818897637795</v>
      </c>
      <c r="H961" s="460" t="str">
        <f t="shared" si="58"/>
        <v>是</v>
      </c>
      <c r="I961" s="452" t="str">
        <f t="shared" si="59"/>
        <v>款</v>
      </c>
    </row>
    <row r="962" ht="34.9" customHeight="1" spans="1:9">
      <c r="A962" s="461">
        <v>2140101</v>
      </c>
      <c r="B962" s="462" t="s">
        <v>179</v>
      </c>
      <c r="C962" s="464">
        <v>201</v>
      </c>
      <c r="D962" s="165">
        <v>2438</v>
      </c>
      <c r="E962" s="253">
        <v>240</v>
      </c>
      <c r="F962" s="463">
        <f t="shared" si="56"/>
        <v>0.194029850746269</v>
      </c>
      <c r="G962" s="463">
        <f t="shared" si="57"/>
        <v>0.0984413453650533</v>
      </c>
      <c r="H962" s="460" t="str">
        <f t="shared" si="58"/>
        <v>是</v>
      </c>
      <c r="I962" s="452" t="str">
        <f t="shared" si="59"/>
        <v>项</v>
      </c>
    </row>
    <row r="963" ht="34.9" customHeight="1" spans="1:9">
      <c r="A963" s="461">
        <v>2140102</v>
      </c>
      <c r="B963" s="462" t="s">
        <v>180</v>
      </c>
      <c r="C963" s="464">
        <v>0</v>
      </c>
      <c r="D963" s="165">
        <v>0</v>
      </c>
      <c r="E963" s="253">
        <v>242</v>
      </c>
      <c r="F963" s="463" t="str">
        <f t="shared" si="56"/>
        <v/>
      </c>
      <c r="G963" s="463" t="str">
        <f t="shared" si="57"/>
        <v/>
      </c>
      <c r="H963" s="460" t="str">
        <f t="shared" si="58"/>
        <v>是</v>
      </c>
      <c r="I963" s="452" t="str">
        <f t="shared" si="59"/>
        <v>项</v>
      </c>
    </row>
    <row r="964" ht="34.9" customHeight="1" spans="1:9">
      <c r="A964" s="461">
        <v>2140103</v>
      </c>
      <c r="B964" s="462" t="s">
        <v>181</v>
      </c>
      <c r="C964" s="464">
        <v>0</v>
      </c>
      <c r="D964" s="165">
        <v>0</v>
      </c>
      <c r="E964" s="253">
        <v>0</v>
      </c>
      <c r="F964" s="463" t="str">
        <f t="shared" si="56"/>
        <v/>
      </c>
      <c r="G964" s="463" t="str">
        <f t="shared" si="57"/>
        <v/>
      </c>
      <c r="H964" s="460" t="str">
        <f t="shared" si="58"/>
        <v>否</v>
      </c>
      <c r="I964" s="452" t="str">
        <f t="shared" si="59"/>
        <v>项</v>
      </c>
    </row>
    <row r="965" ht="34.9" customHeight="1" spans="1:9">
      <c r="A965" s="461">
        <v>2140104</v>
      </c>
      <c r="B965" s="462" t="s">
        <v>904</v>
      </c>
      <c r="C965" s="464">
        <v>0</v>
      </c>
      <c r="D965" s="165">
        <v>0</v>
      </c>
      <c r="E965" s="253">
        <v>130</v>
      </c>
      <c r="F965" s="463" t="str">
        <f t="shared" ref="F965:F1028" si="60">IF(C965&lt;&gt;0,E965/C965-1,"")</f>
        <v/>
      </c>
      <c r="G965" s="463" t="str">
        <f t="shared" ref="G965:G1028" si="61">IF(D965&lt;&gt;0,E965/D965,"")</f>
        <v/>
      </c>
      <c r="H965" s="460" t="str">
        <f t="shared" ref="H965:H1028" si="62">IF(LEN(A965)=3,"是",IF(B965&lt;&gt;"",IF(SUM(C965:E965)&lt;&gt;0,"是","否"),"是"))</f>
        <v>是</v>
      </c>
      <c r="I965" s="452" t="str">
        <f t="shared" ref="I965:I1028" si="63">IF(LEN(A965)=3,"类",IF(LEN(A965)=5,"款","项"))</f>
        <v>项</v>
      </c>
    </row>
    <row r="966" ht="34.9" customHeight="1" spans="1:9">
      <c r="A966" s="461">
        <v>2140106</v>
      </c>
      <c r="B966" s="462" t="s">
        <v>905</v>
      </c>
      <c r="C966" s="464">
        <v>2488</v>
      </c>
      <c r="D966" s="165">
        <v>102</v>
      </c>
      <c r="E966" s="253">
        <v>1617</v>
      </c>
      <c r="F966" s="463">
        <f t="shared" si="60"/>
        <v>-0.35008038585209</v>
      </c>
      <c r="G966" s="463">
        <f t="shared" si="61"/>
        <v>15.8529411764706</v>
      </c>
      <c r="H966" s="460" t="str">
        <f t="shared" si="62"/>
        <v>是</v>
      </c>
      <c r="I966" s="452" t="str">
        <f t="shared" si="63"/>
        <v>项</v>
      </c>
    </row>
    <row r="967" ht="34.9" customHeight="1" spans="1:9">
      <c r="A967" s="461">
        <v>2140109</v>
      </c>
      <c r="B967" s="462" t="s">
        <v>906</v>
      </c>
      <c r="C967" s="176"/>
      <c r="D967" s="165">
        <v>0</v>
      </c>
      <c r="E967" s="253">
        <v>0</v>
      </c>
      <c r="F967" s="463" t="str">
        <f t="shared" si="60"/>
        <v/>
      </c>
      <c r="G967" s="463" t="str">
        <f t="shared" si="61"/>
        <v/>
      </c>
      <c r="H967" s="460" t="str">
        <f t="shared" si="62"/>
        <v>否</v>
      </c>
      <c r="I967" s="452" t="str">
        <f t="shared" si="63"/>
        <v>项</v>
      </c>
    </row>
    <row r="968" ht="34.9" customHeight="1" spans="1:9">
      <c r="A968" s="461">
        <v>2140110</v>
      </c>
      <c r="B968" s="462" t="s">
        <v>907</v>
      </c>
      <c r="C968" s="176"/>
      <c r="D968" s="165">
        <v>0</v>
      </c>
      <c r="E968" s="253">
        <v>0</v>
      </c>
      <c r="F968" s="463" t="str">
        <f t="shared" si="60"/>
        <v/>
      </c>
      <c r="G968" s="463" t="str">
        <f t="shared" si="61"/>
        <v/>
      </c>
      <c r="H968" s="460" t="str">
        <f t="shared" si="62"/>
        <v>否</v>
      </c>
      <c r="I968" s="452" t="str">
        <f t="shared" si="63"/>
        <v>项</v>
      </c>
    </row>
    <row r="969" ht="34.9" customHeight="1" spans="1:9">
      <c r="A969" s="461">
        <v>2140111</v>
      </c>
      <c r="B969" s="462" t="s">
        <v>908</v>
      </c>
      <c r="C969" s="176"/>
      <c r="D969" s="165">
        <v>0</v>
      </c>
      <c r="E969" s="253">
        <v>0</v>
      </c>
      <c r="F969" s="463" t="str">
        <f t="shared" si="60"/>
        <v/>
      </c>
      <c r="G969" s="463" t="str">
        <f t="shared" si="61"/>
        <v/>
      </c>
      <c r="H969" s="460" t="str">
        <f t="shared" si="62"/>
        <v>否</v>
      </c>
      <c r="I969" s="452" t="str">
        <f t="shared" si="63"/>
        <v>项</v>
      </c>
    </row>
    <row r="970" ht="34.9" customHeight="1" spans="1:9">
      <c r="A970" s="461">
        <v>2140112</v>
      </c>
      <c r="B970" s="462" t="s">
        <v>909</v>
      </c>
      <c r="C970" s="176"/>
      <c r="D970" s="165">
        <v>0</v>
      </c>
      <c r="E970" s="253">
        <v>0</v>
      </c>
      <c r="F970" s="463" t="str">
        <f t="shared" si="60"/>
        <v/>
      </c>
      <c r="G970" s="463" t="str">
        <f t="shared" si="61"/>
        <v/>
      </c>
      <c r="H970" s="460" t="str">
        <f t="shared" si="62"/>
        <v>否</v>
      </c>
      <c r="I970" s="452" t="str">
        <f t="shared" si="63"/>
        <v>项</v>
      </c>
    </row>
    <row r="971" ht="34.9" customHeight="1" spans="1:9">
      <c r="A971" s="461">
        <v>2140114</v>
      </c>
      <c r="B971" s="462" t="s">
        <v>910</v>
      </c>
      <c r="C971" s="176"/>
      <c r="D971" s="165">
        <v>0</v>
      </c>
      <c r="E971" s="253">
        <v>0</v>
      </c>
      <c r="F971" s="463" t="str">
        <f t="shared" si="60"/>
        <v/>
      </c>
      <c r="G971" s="463" t="str">
        <f t="shared" si="61"/>
        <v/>
      </c>
      <c r="H971" s="460" t="str">
        <f t="shared" si="62"/>
        <v>否</v>
      </c>
      <c r="I971" s="452" t="str">
        <f t="shared" si="63"/>
        <v>项</v>
      </c>
    </row>
    <row r="972" ht="34.9" customHeight="1" spans="1:9">
      <c r="A972" s="461">
        <v>2140122</v>
      </c>
      <c r="B972" s="462" t="s">
        <v>911</v>
      </c>
      <c r="C972" s="176"/>
      <c r="D972" s="165">
        <v>0</v>
      </c>
      <c r="E972" s="253">
        <v>0</v>
      </c>
      <c r="F972" s="463" t="str">
        <f t="shared" si="60"/>
        <v/>
      </c>
      <c r="G972" s="463" t="str">
        <f t="shared" si="61"/>
        <v/>
      </c>
      <c r="H972" s="460" t="str">
        <f t="shared" si="62"/>
        <v>否</v>
      </c>
      <c r="I972" s="452" t="str">
        <f t="shared" si="63"/>
        <v>项</v>
      </c>
    </row>
    <row r="973" s="305" customFormat="1" ht="34.9" customHeight="1" spans="1:9">
      <c r="A973" s="461">
        <v>2140123</v>
      </c>
      <c r="B973" s="462" t="s">
        <v>912</v>
      </c>
      <c r="C973" s="176"/>
      <c r="D973" s="165">
        <v>0</v>
      </c>
      <c r="E973" s="253">
        <v>0</v>
      </c>
      <c r="F973" s="463" t="str">
        <f t="shared" si="60"/>
        <v/>
      </c>
      <c r="G973" s="463" t="str">
        <f t="shared" si="61"/>
        <v/>
      </c>
      <c r="H973" s="460" t="str">
        <f t="shared" si="62"/>
        <v>否</v>
      </c>
      <c r="I973" s="452" t="str">
        <f t="shared" si="63"/>
        <v>项</v>
      </c>
    </row>
    <row r="974" ht="34.9" customHeight="1" spans="1:9">
      <c r="A974" s="461">
        <v>2140127</v>
      </c>
      <c r="B974" s="462" t="s">
        <v>913</v>
      </c>
      <c r="C974" s="176"/>
      <c r="D974" s="165">
        <v>0</v>
      </c>
      <c r="E974" s="253">
        <v>0</v>
      </c>
      <c r="F974" s="463" t="str">
        <f t="shared" si="60"/>
        <v/>
      </c>
      <c r="G974" s="463" t="str">
        <f t="shared" si="61"/>
        <v/>
      </c>
      <c r="H974" s="460" t="str">
        <f t="shared" si="62"/>
        <v>否</v>
      </c>
      <c r="I974" s="452" t="str">
        <f t="shared" si="63"/>
        <v>项</v>
      </c>
    </row>
    <row r="975" s="305" customFormat="1" ht="34.9" customHeight="1" spans="1:9">
      <c r="A975" s="461">
        <v>2140128</v>
      </c>
      <c r="B975" s="462" t="s">
        <v>914</v>
      </c>
      <c r="C975" s="176"/>
      <c r="D975" s="165">
        <v>0</v>
      </c>
      <c r="E975" s="253">
        <v>0</v>
      </c>
      <c r="F975" s="463" t="str">
        <f t="shared" si="60"/>
        <v/>
      </c>
      <c r="G975" s="463" t="str">
        <f t="shared" si="61"/>
        <v/>
      </c>
      <c r="H975" s="460" t="str">
        <f t="shared" si="62"/>
        <v>否</v>
      </c>
      <c r="I975" s="452" t="str">
        <f t="shared" si="63"/>
        <v>项</v>
      </c>
    </row>
    <row r="976" s="305" customFormat="1" ht="34.9" customHeight="1" spans="1:9">
      <c r="A976" s="461">
        <v>2140129</v>
      </c>
      <c r="B976" s="462" t="s">
        <v>915</v>
      </c>
      <c r="C976" s="176"/>
      <c r="D976" s="165">
        <v>0</v>
      </c>
      <c r="E976" s="253">
        <v>0</v>
      </c>
      <c r="F976" s="463" t="str">
        <f t="shared" si="60"/>
        <v/>
      </c>
      <c r="G976" s="463" t="str">
        <f t="shared" si="61"/>
        <v/>
      </c>
      <c r="H976" s="460" t="str">
        <f t="shared" si="62"/>
        <v>否</v>
      </c>
      <c r="I976" s="452" t="str">
        <f t="shared" si="63"/>
        <v>项</v>
      </c>
    </row>
    <row r="977" ht="34.9" customHeight="1" spans="1:9">
      <c r="A977" s="461">
        <v>2140130</v>
      </c>
      <c r="B977" s="462" t="s">
        <v>916</v>
      </c>
      <c r="C977" s="176"/>
      <c r="D977" s="165">
        <v>0</v>
      </c>
      <c r="E977" s="253">
        <v>0</v>
      </c>
      <c r="F977" s="463" t="str">
        <f t="shared" si="60"/>
        <v/>
      </c>
      <c r="G977" s="463" t="str">
        <f t="shared" si="61"/>
        <v/>
      </c>
      <c r="H977" s="460" t="str">
        <f t="shared" si="62"/>
        <v>否</v>
      </c>
      <c r="I977" s="452" t="str">
        <f t="shared" si="63"/>
        <v>项</v>
      </c>
    </row>
    <row r="978" s="305" customFormat="1" ht="34.9" customHeight="1" spans="1:9">
      <c r="A978" s="461">
        <v>2140131</v>
      </c>
      <c r="B978" s="462" t="s">
        <v>917</v>
      </c>
      <c r="C978" s="176"/>
      <c r="D978" s="165">
        <v>0</v>
      </c>
      <c r="E978" s="253">
        <v>0</v>
      </c>
      <c r="F978" s="463" t="str">
        <f t="shared" si="60"/>
        <v/>
      </c>
      <c r="G978" s="463" t="str">
        <f t="shared" si="61"/>
        <v/>
      </c>
      <c r="H978" s="460" t="str">
        <f t="shared" si="62"/>
        <v>否</v>
      </c>
      <c r="I978" s="452" t="str">
        <f t="shared" si="63"/>
        <v>项</v>
      </c>
    </row>
    <row r="979" ht="34.9" customHeight="1" spans="1:9">
      <c r="A979" s="461">
        <v>2140133</v>
      </c>
      <c r="B979" s="462" t="s">
        <v>918</v>
      </c>
      <c r="C979" s="176"/>
      <c r="D979" s="165">
        <v>0</v>
      </c>
      <c r="E979" s="253">
        <v>0</v>
      </c>
      <c r="F979" s="463" t="str">
        <f t="shared" si="60"/>
        <v/>
      </c>
      <c r="G979" s="463" t="str">
        <f t="shared" si="61"/>
        <v/>
      </c>
      <c r="H979" s="460" t="str">
        <f t="shared" si="62"/>
        <v>否</v>
      </c>
      <c r="I979" s="452" t="str">
        <f t="shared" si="63"/>
        <v>项</v>
      </c>
    </row>
    <row r="980" s="305" customFormat="1" ht="34.9" customHeight="1" spans="1:9">
      <c r="A980" s="461">
        <v>2140136</v>
      </c>
      <c r="B980" s="462" t="s">
        <v>919</v>
      </c>
      <c r="C980" s="176"/>
      <c r="D980" s="165">
        <v>0</v>
      </c>
      <c r="E980" s="253">
        <v>0</v>
      </c>
      <c r="F980" s="463" t="str">
        <f t="shared" si="60"/>
        <v/>
      </c>
      <c r="G980" s="463" t="str">
        <f t="shared" si="61"/>
        <v/>
      </c>
      <c r="H980" s="460" t="str">
        <f t="shared" si="62"/>
        <v>否</v>
      </c>
      <c r="I980" s="452" t="str">
        <f t="shared" si="63"/>
        <v>项</v>
      </c>
    </row>
    <row r="981" ht="34.9" customHeight="1" spans="1:9">
      <c r="A981" s="461">
        <v>2140138</v>
      </c>
      <c r="B981" s="462" t="s">
        <v>920</v>
      </c>
      <c r="C981" s="176"/>
      <c r="D981" s="165">
        <v>0</v>
      </c>
      <c r="E981" s="253">
        <v>0</v>
      </c>
      <c r="F981" s="463" t="str">
        <f t="shared" si="60"/>
        <v/>
      </c>
      <c r="G981" s="463" t="str">
        <f t="shared" si="61"/>
        <v/>
      </c>
      <c r="H981" s="460" t="str">
        <f t="shared" si="62"/>
        <v>否</v>
      </c>
      <c r="I981" s="452" t="str">
        <f t="shared" si="63"/>
        <v>项</v>
      </c>
    </row>
    <row r="982" ht="34.9" customHeight="1" spans="1:9">
      <c r="A982" s="461">
        <v>2140139</v>
      </c>
      <c r="B982" s="462" t="s">
        <v>921</v>
      </c>
      <c r="C982" s="176"/>
      <c r="D982" s="165">
        <v>0</v>
      </c>
      <c r="E982" s="253">
        <v>0</v>
      </c>
      <c r="F982" s="463" t="str">
        <f t="shared" si="60"/>
        <v/>
      </c>
      <c r="G982" s="463" t="str">
        <f t="shared" si="61"/>
        <v/>
      </c>
      <c r="H982" s="460" t="str">
        <f t="shared" si="62"/>
        <v>否</v>
      </c>
      <c r="I982" s="452" t="str">
        <f t="shared" si="63"/>
        <v>项</v>
      </c>
    </row>
    <row r="983" ht="34.9" customHeight="1" spans="1:9">
      <c r="A983" s="461">
        <v>2140199</v>
      </c>
      <c r="B983" s="462" t="s">
        <v>922</v>
      </c>
      <c r="C983" s="176"/>
      <c r="D983" s="165">
        <v>0</v>
      </c>
      <c r="E983" s="253">
        <v>54</v>
      </c>
      <c r="F983" s="463" t="str">
        <f t="shared" si="60"/>
        <v/>
      </c>
      <c r="G983" s="463" t="str">
        <f t="shared" si="61"/>
        <v/>
      </c>
      <c r="H983" s="460" t="str">
        <f t="shared" si="62"/>
        <v>是</v>
      </c>
      <c r="I983" s="452" t="str">
        <f t="shared" si="63"/>
        <v>项</v>
      </c>
    </row>
    <row r="984" ht="34.9" customHeight="1" spans="1:9">
      <c r="A984" s="461">
        <v>21402</v>
      </c>
      <c r="B984" s="462" t="s">
        <v>923</v>
      </c>
      <c r="C984" s="176">
        <f>SUM(C985:C993)</f>
        <v>0</v>
      </c>
      <c r="D984" s="176">
        <f>SUM(D985:D993)</f>
        <v>0</v>
      </c>
      <c r="E984" s="177">
        <f>SUM(E985:E993)</f>
        <v>0</v>
      </c>
      <c r="F984" s="463" t="str">
        <f t="shared" si="60"/>
        <v/>
      </c>
      <c r="G984" s="463" t="str">
        <f t="shared" si="61"/>
        <v/>
      </c>
      <c r="H984" s="460" t="str">
        <f t="shared" si="62"/>
        <v>否</v>
      </c>
      <c r="I984" s="452" t="str">
        <f t="shared" si="63"/>
        <v>款</v>
      </c>
    </row>
    <row r="985" ht="34.9" customHeight="1" spans="1:9">
      <c r="A985" s="461">
        <v>2140201</v>
      </c>
      <c r="B985" s="462" t="s">
        <v>179</v>
      </c>
      <c r="C985" s="176"/>
      <c r="D985" s="176"/>
      <c r="E985" s="177"/>
      <c r="F985" s="463" t="str">
        <f t="shared" si="60"/>
        <v/>
      </c>
      <c r="G985" s="463" t="str">
        <f t="shared" si="61"/>
        <v/>
      </c>
      <c r="H985" s="460" t="str">
        <f t="shared" si="62"/>
        <v>否</v>
      </c>
      <c r="I985" s="452" t="str">
        <f t="shared" si="63"/>
        <v>项</v>
      </c>
    </row>
    <row r="986" ht="34.9" customHeight="1" spans="1:9">
      <c r="A986" s="461">
        <v>2140202</v>
      </c>
      <c r="B986" s="462" t="s">
        <v>180</v>
      </c>
      <c r="C986" s="176"/>
      <c r="D986" s="176"/>
      <c r="E986" s="177"/>
      <c r="F986" s="463" t="str">
        <f t="shared" si="60"/>
        <v/>
      </c>
      <c r="G986" s="463" t="str">
        <f t="shared" si="61"/>
        <v/>
      </c>
      <c r="H986" s="460" t="str">
        <f t="shared" si="62"/>
        <v>否</v>
      </c>
      <c r="I986" s="452" t="str">
        <f t="shared" si="63"/>
        <v>项</v>
      </c>
    </row>
    <row r="987" ht="34.9" customHeight="1" spans="1:9">
      <c r="A987" s="461">
        <v>2140203</v>
      </c>
      <c r="B987" s="462" t="s">
        <v>181</v>
      </c>
      <c r="C987" s="176"/>
      <c r="D987" s="176"/>
      <c r="E987" s="177"/>
      <c r="F987" s="463" t="str">
        <f t="shared" si="60"/>
        <v/>
      </c>
      <c r="G987" s="463" t="str">
        <f t="shared" si="61"/>
        <v/>
      </c>
      <c r="H987" s="460" t="str">
        <f t="shared" si="62"/>
        <v>否</v>
      </c>
      <c r="I987" s="452" t="str">
        <f t="shared" si="63"/>
        <v>项</v>
      </c>
    </row>
    <row r="988" s="305" customFormat="1" ht="34.9" customHeight="1" spans="1:9">
      <c r="A988" s="461">
        <v>2140204</v>
      </c>
      <c r="B988" s="462" t="s">
        <v>924</v>
      </c>
      <c r="C988" s="176"/>
      <c r="D988" s="176"/>
      <c r="E988" s="177"/>
      <c r="F988" s="463" t="str">
        <f t="shared" si="60"/>
        <v/>
      </c>
      <c r="G988" s="463" t="str">
        <f t="shared" si="61"/>
        <v/>
      </c>
      <c r="H988" s="460" t="str">
        <f t="shared" si="62"/>
        <v>否</v>
      </c>
      <c r="I988" s="452" t="str">
        <f t="shared" si="63"/>
        <v>项</v>
      </c>
    </row>
    <row r="989" ht="34.9" customHeight="1" spans="1:9">
      <c r="A989" s="461">
        <v>2140205</v>
      </c>
      <c r="B989" s="462" t="s">
        <v>925</v>
      </c>
      <c r="C989" s="176"/>
      <c r="D989" s="176"/>
      <c r="E989" s="177"/>
      <c r="F989" s="463" t="str">
        <f t="shared" si="60"/>
        <v/>
      </c>
      <c r="G989" s="463" t="str">
        <f t="shared" si="61"/>
        <v/>
      </c>
      <c r="H989" s="460" t="str">
        <f t="shared" si="62"/>
        <v>否</v>
      </c>
      <c r="I989" s="452" t="str">
        <f t="shared" si="63"/>
        <v>项</v>
      </c>
    </row>
    <row r="990" ht="34.9" customHeight="1" spans="1:9">
      <c r="A990" s="461">
        <v>2140206</v>
      </c>
      <c r="B990" s="462" t="s">
        <v>926</v>
      </c>
      <c r="C990" s="176"/>
      <c r="D990" s="176"/>
      <c r="E990" s="177"/>
      <c r="F990" s="463" t="str">
        <f t="shared" si="60"/>
        <v/>
      </c>
      <c r="G990" s="463" t="str">
        <f t="shared" si="61"/>
        <v/>
      </c>
      <c r="H990" s="460" t="str">
        <f t="shared" si="62"/>
        <v>否</v>
      </c>
      <c r="I990" s="452" t="str">
        <f t="shared" si="63"/>
        <v>项</v>
      </c>
    </row>
    <row r="991" ht="34.9" customHeight="1" spans="1:9">
      <c r="A991" s="461">
        <v>2140207</v>
      </c>
      <c r="B991" s="462" t="s">
        <v>927</v>
      </c>
      <c r="C991" s="176"/>
      <c r="D991" s="176"/>
      <c r="E991" s="177"/>
      <c r="F991" s="463" t="str">
        <f t="shared" si="60"/>
        <v/>
      </c>
      <c r="G991" s="463" t="str">
        <f t="shared" si="61"/>
        <v/>
      </c>
      <c r="H991" s="460" t="str">
        <f t="shared" si="62"/>
        <v>否</v>
      </c>
      <c r="I991" s="452" t="str">
        <f t="shared" si="63"/>
        <v>项</v>
      </c>
    </row>
    <row r="992" s="305" customFormat="1" ht="34.9" customHeight="1" spans="1:9">
      <c r="A992" s="461">
        <v>2140208</v>
      </c>
      <c r="B992" s="462" t="s">
        <v>928</v>
      </c>
      <c r="C992" s="176"/>
      <c r="D992" s="176"/>
      <c r="E992" s="177"/>
      <c r="F992" s="463" t="str">
        <f t="shared" si="60"/>
        <v/>
      </c>
      <c r="G992" s="463" t="str">
        <f t="shared" si="61"/>
        <v/>
      </c>
      <c r="H992" s="460" t="str">
        <f t="shared" si="62"/>
        <v>否</v>
      </c>
      <c r="I992" s="452" t="str">
        <f t="shared" si="63"/>
        <v>项</v>
      </c>
    </row>
    <row r="993" s="305" customFormat="1" ht="34.9" customHeight="1" spans="1:9">
      <c r="A993" s="461">
        <v>2140299</v>
      </c>
      <c r="B993" s="462" t="s">
        <v>929</v>
      </c>
      <c r="C993" s="176"/>
      <c r="D993" s="176"/>
      <c r="E993" s="177"/>
      <c r="F993" s="463" t="str">
        <f t="shared" si="60"/>
        <v/>
      </c>
      <c r="G993" s="463" t="str">
        <f t="shared" si="61"/>
        <v/>
      </c>
      <c r="H993" s="460" t="str">
        <f t="shared" si="62"/>
        <v>否</v>
      </c>
      <c r="I993" s="452" t="str">
        <f t="shared" si="63"/>
        <v>项</v>
      </c>
    </row>
    <row r="994" ht="34.9" customHeight="1" spans="1:9">
      <c r="A994" s="461">
        <v>21403</v>
      </c>
      <c r="B994" s="462" t="s">
        <v>930</v>
      </c>
      <c r="C994" s="176">
        <f>SUM(C995:C1003)</f>
        <v>0</v>
      </c>
      <c r="D994" s="176">
        <f>SUM(D995:D1003)</f>
        <v>0</v>
      </c>
      <c r="E994" s="177">
        <f>SUM(E995:E1003)</f>
        <v>0</v>
      </c>
      <c r="F994" s="463" t="str">
        <f t="shared" si="60"/>
        <v/>
      </c>
      <c r="G994" s="463" t="str">
        <f t="shared" si="61"/>
        <v/>
      </c>
      <c r="H994" s="460" t="str">
        <f t="shared" si="62"/>
        <v>否</v>
      </c>
      <c r="I994" s="452" t="str">
        <f t="shared" si="63"/>
        <v>款</v>
      </c>
    </row>
    <row r="995" ht="34.9" customHeight="1" spans="1:9">
      <c r="A995" s="461">
        <v>2140301</v>
      </c>
      <c r="B995" s="462" t="s">
        <v>179</v>
      </c>
      <c r="C995" s="176"/>
      <c r="D995" s="176"/>
      <c r="E995" s="177"/>
      <c r="F995" s="463" t="str">
        <f t="shared" si="60"/>
        <v/>
      </c>
      <c r="G995" s="463" t="str">
        <f t="shared" si="61"/>
        <v/>
      </c>
      <c r="H995" s="460" t="str">
        <f t="shared" si="62"/>
        <v>否</v>
      </c>
      <c r="I995" s="452" t="str">
        <f t="shared" si="63"/>
        <v>项</v>
      </c>
    </row>
    <row r="996" ht="34.9" customHeight="1" spans="1:9">
      <c r="A996" s="461">
        <v>2140302</v>
      </c>
      <c r="B996" s="462" t="s">
        <v>180</v>
      </c>
      <c r="C996" s="176"/>
      <c r="D996" s="176"/>
      <c r="E996" s="177"/>
      <c r="F996" s="463" t="str">
        <f t="shared" si="60"/>
        <v/>
      </c>
      <c r="G996" s="463" t="str">
        <f t="shared" si="61"/>
        <v/>
      </c>
      <c r="H996" s="460" t="str">
        <f t="shared" si="62"/>
        <v>否</v>
      </c>
      <c r="I996" s="452" t="str">
        <f t="shared" si="63"/>
        <v>项</v>
      </c>
    </row>
    <row r="997" ht="34.9" customHeight="1" spans="1:9">
      <c r="A997" s="461">
        <v>2140303</v>
      </c>
      <c r="B997" s="462" t="s">
        <v>181</v>
      </c>
      <c r="C997" s="176"/>
      <c r="D997" s="176"/>
      <c r="E997" s="177"/>
      <c r="F997" s="463" t="str">
        <f t="shared" si="60"/>
        <v/>
      </c>
      <c r="G997" s="463" t="str">
        <f t="shared" si="61"/>
        <v/>
      </c>
      <c r="H997" s="460" t="str">
        <f t="shared" si="62"/>
        <v>否</v>
      </c>
      <c r="I997" s="452" t="str">
        <f t="shared" si="63"/>
        <v>项</v>
      </c>
    </row>
    <row r="998" s="305" customFormat="1" ht="34.9" customHeight="1" spans="1:9">
      <c r="A998" s="461">
        <v>2140304</v>
      </c>
      <c r="B998" s="462" t="s">
        <v>931</v>
      </c>
      <c r="C998" s="176"/>
      <c r="D998" s="176"/>
      <c r="E998" s="177"/>
      <c r="F998" s="463" t="str">
        <f t="shared" si="60"/>
        <v/>
      </c>
      <c r="G998" s="463" t="str">
        <f t="shared" si="61"/>
        <v/>
      </c>
      <c r="H998" s="460" t="str">
        <f t="shared" si="62"/>
        <v>否</v>
      </c>
      <c r="I998" s="452" t="str">
        <f t="shared" si="63"/>
        <v>项</v>
      </c>
    </row>
    <row r="999" ht="34.9" customHeight="1" spans="1:9">
      <c r="A999" s="461">
        <v>2140305</v>
      </c>
      <c r="B999" s="462" t="s">
        <v>932</v>
      </c>
      <c r="C999" s="176"/>
      <c r="D999" s="176"/>
      <c r="E999" s="177"/>
      <c r="F999" s="463" t="str">
        <f t="shared" si="60"/>
        <v/>
      </c>
      <c r="G999" s="463" t="str">
        <f t="shared" si="61"/>
        <v/>
      </c>
      <c r="H999" s="460" t="str">
        <f t="shared" si="62"/>
        <v>否</v>
      </c>
      <c r="I999" s="452" t="str">
        <f t="shared" si="63"/>
        <v>项</v>
      </c>
    </row>
    <row r="1000" s="305" customFormat="1" ht="34.9" customHeight="1" spans="1:9">
      <c r="A1000" s="461">
        <v>2140306</v>
      </c>
      <c r="B1000" s="462" t="s">
        <v>933</v>
      </c>
      <c r="C1000" s="176"/>
      <c r="D1000" s="176"/>
      <c r="E1000" s="177"/>
      <c r="F1000" s="463" t="str">
        <f t="shared" si="60"/>
        <v/>
      </c>
      <c r="G1000" s="463" t="str">
        <f t="shared" si="61"/>
        <v/>
      </c>
      <c r="H1000" s="460" t="str">
        <f t="shared" si="62"/>
        <v>否</v>
      </c>
      <c r="I1000" s="452" t="str">
        <f t="shared" si="63"/>
        <v>项</v>
      </c>
    </row>
    <row r="1001" s="305" customFormat="1" ht="34.9" customHeight="1" spans="1:9">
      <c r="A1001" s="461">
        <v>2140307</v>
      </c>
      <c r="B1001" s="462" t="s">
        <v>934</v>
      </c>
      <c r="C1001" s="176"/>
      <c r="D1001" s="176"/>
      <c r="E1001" s="177"/>
      <c r="F1001" s="463" t="str">
        <f t="shared" si="60"/>
        <v/>
      </c>
      <c r="G1001" s="463" t="str">
        <f t="shared" si="61"/>
        <v/>
      </c>
      <c r="H1001" s="460" t="str">
        <f t="shared" si="62"/>
        <v>否</v>
      </c>
      <c r="I1001" s="452" t="str">
        <f t="shared" si="63"/>
        <v>项</v>
      </c>
    </row>
    <row r="1002" ht="34.9" customHeight="1" spans="1:9">
      <c r="A1002" s="461">
        <v>2140308</v>
      </c>
      <c r="B1002" s="462" t="s">
        <v>935</v>
      </c>
      <c r="C1002" s="176"/>
      <c r="D1002" s="176"/>
      <c r="E1002" s="177"/>
      <c r="F1002" s="463" t="str">
        <f t="shared" si="60"/>
        <v/>
      </c>
      <c r="G1002" s="463" t="str">
        <f t="shared" si="61"/>
        <v/>
      </c>
      <c r="H1002" s="460" t="str">
        <f t="shared" si="62"/>
        <v>否</v>
      </c>
      <c r="I1002" s="452" t="str">
        <f t="shared" si="63"/>
        <v>项</v>
      </c>
    </row>
    <row r="1003" s="305" customFormat="1" ht="34.9" customHeight="1" spans="1:9">
      <c r="A1003" s="461">
        <v>2140399</v>
      </c>
      <c r="B1003" s="462" t="s">
        <v>936</v>
      </c>
      <c r="C1003" s="176"/>
      <c r="D1003" s="176"/>
      <c r="E1003" s="177"/>
      <c r="F1003" s="463" t="str">
        <f t="shared" si="60"/>
        <v/>
      </c>
      <c r="G1003" s="463" t="str">
        <f t="shared" si="61"/>
        <v/>
      </c>
      <c r="H1003" s="460" t="str">
        <f t="shared" si="62"/>
        <v>否</v>
      </c>
      <c r="I1003" s="452" t="str">
        <f t="shared" si="63"/>
        <v>项</v>
      </c>
    </row>
    <row r="1004" ht="34.9" customHeight="1" spans="1:9">
      <c r="A1004" s="461">
        <v>21404</v>
      </c>
      <c r="B1004" s="462" t="s">
        <v>937</v>
      </c>
      <c r="C1004" s="176">
        <f>SUM(C1005:C1008)</f>
        <v>0</v>
      </c>
      <c r="D1004" s="176">
        <f>SUM(D1005:D1008)</f>
        <v>0</v>
      </c>
      <c r="E1004" s="177">
        <f>SUM(E1005:E1008)</f>
        <v>224</v>
      </c>
      <c r="F1004" s="463" t="str">
        <f t="shared" si="60"/>
        <v/>
      </c>
      <c r="G1004" s="463" t="str">
        <f t="shared" si="61"/>
        <v/>
      </c>
      <c r="H1004" s="460" t="str">
        <f t="shared" si="62"/>
        <v>是</v>
      </c>
      <c r="I1004" s="452" t="str">
        <f t="shared" si="63"/>
        <v>款</v>
      </c>
    </row>
    <row r="1005" ht="34.9" customHeight="1" spans="1:9">
      <c r="A1005" s="461">
        <v>2140401</v>
      </c>
      <c r="B1005" s="462" t="s">
        <v>938</v>
      </c>
      <c r="C1005" s="176"/>
      <c r="D1005" s="165">
        <v>0</v>
      </c>
      <c r="E1005" s="253">
        <v>7</v>
      </c>
      <c r="F1005" s="463" t="str">
        <f t="shared" si="60"/>
        <v/>
      </c>
      <c r="G1005" s="463" t="str">
        <f t="shared" si="61"/>
        <v/>
      </c>
      <c r="H1005" s="460" t="str">
        <f t="shared" si="62"/>
        <v>是</v>
      </c>
      <c r="I1005" s="452" t="str">
        <f t="shared" si="63"/>
        <v>项</v>
      </c>
    </row>
    <row r="1006" ht="34.9" customHeight="1" spans="1:9">
      <c r="A1006" s="461">
        <v>2140402</v>
      </c>
      <c r="B1006" s="462" t="s">
        <v>939</v>
      </c>
      <c r="C1006" s="176"/>
      <c r="D1006" s="165">
        <v>0</v>
      </c>
      <c r="E1006" s="253">
        <v>170</v>
      </c>
      <c r="F1006" s="463" t="str">
        <f t="shared" si="60"/>
        <v/>
      </c>
      <c r="G1006" s="463" t="str">
        <f t="shared" si="61"/>
        <v/>
      </c>
      <c r="H1006" s="460" t="str">
        <f t="shared" si="62"/>
        <v>是</v>
      </c>
      <c r="I1006" s="452" t="str">
        <f t="shared" si="63"/>
        <v>项</v>
      </c>
    </row>
    <row r="1007" ht="34.9" customHeight="1" spans="1:9">
      <c r="A1007" s="461">
        <v>2140403</v>
      </c>
      <c r="B1007" s="462" t="s">
        <v>940</v>
      </c>
      <c r="C1007" s="176"/>
      <c r="D1007" s="165">
        <v>0</v>
      </c>
      <c r="E1007" s="253">
        <v>47</v>
      </c>
      <c r="F1007" s="463" t="str">
        <f t="shared" si="60"/>
        <v/>
      </c>
      <c r="G1007" s="463" t="str">
        <f t="shared" si="61"/>
        <v/>
      </c>
      <c r="H1007" s="460" t="str">
        <f t="shared" si="62"/>
        <v>是</v>
      </c>
      <c r="I1007" s="452" t="str">
        <f t="shared" si="63"/>
        <v>项</v>
      </c>
    </row>
    <row r="1008" ht="34.9" customHeight="1" spans="1:9">
      <c r="A1008" s="461">
        <v>2140499</v>
      </c>
      <c r="B1008" s="462" t="s">
        <v>941</v>
      </c>
      <c r="C1008" s="176"/>
      <c r="D1008" s="165">
        <v>0</v>
      </c>
      <c r="E1008" s="253">
        <v>0</v>
      </c>
      <c r="F1008" s="463" t="str">
        <f t="shared" si="60"/>
        <v/>
      </c>
      <c r="G1008" s="463" t="str">
        <f t="shared" si="61"/>
        <v/>
      </c>
      <c r="H1008" s="460" t="str">
        <f t="shared" si="62"/>
        <v>否</v>
      </c>
      <c r="I1008" s="452" t="str">
        <f t="shared" si="63"/>
        <v>项</v>
      </c>
    </row>
    <row r="1009" ht="34.9" customHeight="1" spans="1:9">
      <c r="A1009" s="461">
        <v>21405</v>
      </c>
      <c r="B1009" s="462" t="s">
        <v>942</v>
      </c>
      <c r="C1009" s="176">
        <f>SUM(C1010:C1015)</f>
        <v>0</v>
      </c>
      <c r="D1009" s="176">
        <f>SUM(D1010:D1015)</f>
        <v>0</v>
      </c>
      <c r="E1009" s="177">
        <f>SUM(E1010:E1015)</f>
        <v>0</v>
      </c>
      <c r="F1009" s="463" t="str">
        <f t="shared" si="60"/>
        <v/>
      </c>
      <c r="G1009" s="463" t="str">
        <f t="shared" si="61"/>
        <v/>
      </c>
      <c r="H1009" s="460" t="str">
        <f t="shared" si="62"/>
        <v>否</v>
      </c>
      <c r="I1009" s="452" t="str">
        <f t="shared" si="63"/>
        <v>款</v>
      </c>
    </row>
    <row r="1010" ht="34.9" customHeight="1" spans="1:9">
      <c r="A1010" s="461">
        <v>2140501</v>
      </c>
      <c r="B1010" s="462" t="s">
        <v>179</v>
      </c>
      <c r="C1010" s="176"/>
      <c r="D1010" s="176"/>
      <c r="E1010" s="177"/>
      <c r="F1010" s="463" t="str">
        <f t="shared" si="60"/>
        <v/>
      </c>
      <c r="G1010" s="463" t="str">
        <f t="shared" si="61"/>
        <v/>
      </c>
      <c r="H1010" s="460" t="str">
        <f t="shared" si="62"/>
        <v>否</v>
      </c>
      <c r="I1010" s="452" t="str">
        <f t="shared" si="63"/>
        <v>项</v>
      </c>
    </row>
    <row r="1011" ht="34.9" customHeight="1" spans="1:9">
      <c r="A1011" s="461">
        <v>2140502</v>
      </c>
      <c r="B1011" s="462" t="s">
        <v>180</v>
      </c>
      <c r="C1011" s="176"/>
      <c r="D1011" s="176"/>
      <c r="E1011" s="177"/>
      <c r="F1011" s="463" t="str">
        <f t="shared" si="60"/>
        <v/>
      </c>
      <c r="G1011" s="463" t="str">
        <f t="shared" si="61"/>
        <v/>
      </c>
      <c r="H1011" s="460" t="str">
        <f t="shared" si="62"/>
        <v>否</v>
      </c>
      <c r="I1011" s="452" t="str">
        <f t="shared" si="63"/>
        <v>项</v>
      </c>
    </row>
    <row r="1012" s="305" customFormat="1" ht="34.9" customHeight="1" spans="1:9">
      <c r="A1012" s="461">
        <v>2140503</v>
      </c>
      <c r="B1012" s="462" t="s">
        <v>181</v>
      </c>
      <c r="C1012" s="176"/>
      <c r="D1012" s="176"/>
      <c r="E1012" s="177"/>
      <c r="F1012" s="463" t="str">
        <f t="shared" si="60"/>
        <v/>
      </c>
      <c r="G1012" s="463" t="str">
        <f t="shared" si="61"/>
        <v/>
      </c>
      <c r="H1012" s="460" t="str">
        <f t="shared" si="62"/>
        <v>否</v>
      </c>
      <c r="I1012" s="452" t="str">
        <f t="shared" si="63"/>
        <v>项</v>
      </c>
    </row>
    <row r="1013" s="305" customFormat="1" ht="34.9" customHeight="1" spans="1:9">
      <c r="A1013" s="461">
        <v>2140504</v>
      </c>
      <c r="B1013" s="462" t="s">
        <v>928</v>
      </c>
      <c r="C1013" s="176"/>
      <c r="D1013" s="176"/>
      <c r="E1013" s="177"/>
      <c r="F1013" s="463" t="str">
        <f t="shared" si="60"/>
        <v/>
      </c>
      <c r="G1013" s="463" t="str">
        <f t="shared" si="61"/>
        <v/>
      </c>
      <c r="H1013" s="460" t="str">
        <f t="shared" si="62"/>
        <v>否</v>
      </c>
      <c r="I1013" s="452" t="str">
        <f t="shared" si="63"/>
        <v>项</v>
      </c>
    </row>
    <row r="1014" ht="34.9" customHeight="1" spans="1:9">
      <c r="A1014" s="461">
        <v>2140505</v>
      </c>
      <c r="B1014" s="462" t="s">
        <v>943</v>
      </c>
      <c r="C1014" s="176"/>
      <c r="D1014" s="176"/>
      <c r="E1014" s="177"/>
      <c r="F1014" s="463" t="str">
        <f t="shared" si="60"/>
        <v/>
      </c>
      <c r="G1014" s="463" t="str">
        <f t="shared" si="61"/>
        <v/>
      </c>
      <c r="H1014" s="460" t="str">
        <f t="shared" si="62"/>
        <v>否</v>
      </c>
      <c r="I1014" s="452" t="str">
        <f t="shared" si="63"/>
        <v>项</v>
      </c>
    </row>
    <row r="1015" ht="34.9" customHeight="1" spans="1:9">
      <c r="A1015" s="461">
        <v>2140599</v>
      </c>
      <c r="B1015" s="462" t="s">
        <v>944</v>
      </c>
      <c r="C1015" s="176"/>
      <c r="D1015" s="176"/>
      <c r="E1015" s="177"/>
      <c r="F1015" s="463" t="str">
        <f t="shared" si="60"/>
        <v/>
      </c>
      <c r="G1015" s="463" t="str">
        <f t="shared" si="61"/>
        <v/>
      </c>
      <c r="H1015" s="460" t="str">
        <f t="shared" si="62"/>
        <v>否</v>
      </c>
      <c r="I1015" s="452" t="str">
        <f t="shared" si="63"/>
        <v>项</v>
      </c>
    </row>
    <row r="1016" ht="34.9" customHeight="1" spans="1:9">
      <c r="A1016" s="461">
        <v>21406</v>
      </c>
      <c r="B1016" s="462" t="s">
        <v>945</v>
      </c>
      <c r="C1016" s="176">
        <f>SUM(C1017:C1020)</f>
        <v>2235</v>
      </c>
      <c r="D1016" s="176">
        <f>SUM(D1017:D1020)</f>
        <v>3235</v>
      </c>
      <c r="E1016" s="177">
        <f>SUM(E1017:E1020)</f>
        <v>350</v>
      </c>
      <c r="F1016" s="463">
        <f t="shared" si="60"/>
        <v>-0.843400447427293</v>
      </c>
      <c r="G1016" s="463">
        <f t="shared" si="61"/>
        <v>0.108191653786708</v>
      </c>
      <c r="H1016" s="460" t="str">
        <f t="shared" si="62"/>
        <v>是</v>
      </c>
      <c r="I1016" s="452" t="str">
        <f t="shared" si="63"/>
        <v>款</v>
      </c>
    </row>
    <row r="1017" ht="34.9" customHeight="1" spans="1:9">
      <c r="A1017" s="461">
        <v>2140601</v>
      </c>
      <c r="B1017" s="462" t="s">
        <v>946</v>
      </c>
      <c r="C1017" s="176"/>
      <c r="D1017" s="165">
        <v>0</v>
      </c>
      <c r="E1017" s="253">
        <v>90</v>
      </c>
      <c r="F1017" s="463" t="str">
        <f t="shared" si="60"/>
        <v/>
      </c>
      <c r="G1017" s="463" t="str">
        <f t="shared" si="61"/>
        <v/>
      </c>
      <c r="H1017" s="460" t="str">
        <f t="shared" si="62"/>
        <v>是</v>
      </c>
      <c r="I1017" s="452" t="str">
        <f t="shared" si="63"/>
        <v>项</v>
      </c>
    </row>
    <row r="1018" ht="34.9" customHeight="1" spans="1:9">
      <c r="A1018" s="461">
        <v>2140602</v>
      </c>
      <c r="B1018" s="462" t="s">
        <v>947</v>
      </c>
      <c r="C1018" s="464">
        <v>2235</v>
      </c>
      <c r="D1018" s="165">
        <v>3235</v>
      </c>
      <c r="E1018" s="253">
        <v>57</v>
      </c>
      <c r="F1018" s="463">
        <f t="shared" si="60"/>
        <v>-0.974496644295302</v>
      </c>
      <c r="G1018" s="463">
        <f t="shared" si="61"/>
        <v>0.0176197836166924</v>
      </c>
      <c r="H1018" s="460" t="str">
        <f t="shared" si="62"/>
        <v>是</v>
      </c>
      <c r="I1018" s="452" t="str">
        <f t="shared" si="63"/>
        <v>项</v>
      </c>
    </row>
    <row r="1019" ht="34.9" customHeight="1" spans="1:9">
      <c r="A1019" s="461">
        <v>2140603</v>
      </c>
      <c r="B1019" s="462" t="s">
        <v>948</v>
      </c>
      <c r="C1019" s="176"/>
      <c r="D1019" s="165">
        <v>0</v>
      </c>
      <c r="E1019" s="253">
        <v>0</v>
      </c>
      <c r="F1019" s="463" t="str">
        <f t="shared" si="60"/>
        <v/>
      </c>
      <c r="G1019" s="463" t="str">
        <f t="shared" si="61"/>
        <v/>
      </c>
      <c r="H1019" s="460" t="str">
        <f t="shared" si="62"/>
        <v>否</v>
      </c>
      <c r="I1019" s="452" t="str">
        <f t="shared" si="63"/>
        <v>项</v>
      </c>
    </row>
    <row r="1020" ht="34.9" customHeight="1" spans="1:9">
      <c r="A1020" s="461">
        <v>2140699</v>
      </c>
      <c r="B1020" s="462" t="s">
        <v>949</v>
      </c>
      <c r="C1020" s="176"/>
      <c r="D1020" s="165">
        <v>0</v>
      </c>
      <c r="E1020" s="253">
        <v>203</v>
      </c>
      <c r="F1020" s="463" t="str">
        <f t="shared" si="60"/>
        <v/>
      </c>
      <c r="G1020" s="463" t="str">
        <f t="shared" si="61"/>
        <v/>
      </c>
      <c r="H1020" s="460" t="str">
        <f t="shared" si="62"/>
        <v>是</v>
      </c>
      <c r="I1020" s="452" t="str">
        <f t="shared" si="63"/>
        <v>项</v>
      </c>
    </row>
    <row r="1021" ht="34.9" customHeight="1" spans="1:9">
      <c r="A1021" s="461">
        <v>21499</v>
      </c>
      <c r="B1021" s="462" t="s">
        <v>950</v>
      </c>
      <c r="C1021" s="176">
        <f>SUM(C1022:C1023)</f>
        <v>0</v>
      </c>
      <c r="D1021" s="176">
        <f>SUM(D1022:D1023)</f>
        <v>0</v>
      </c>
      <c r="E1021" s="177">
        <f>SUM(E1022:E1023)</f>
        <v>0</v>
      </c>
      <c r="F1021" s="463" t="str">
        <f t="shared" si="60"/>
        <v/>
      </c>
      <c r="G1021" s="463" t="str">
        <f t="shared" si="61"/>
        <v/>
      </c>
      <c r="H1021" s="460" t="str">
        <f t="shared" si="62"/>
        <v>否</v>
      </c>
      <c r="I1021" s="452" t="str">
        <f t="shared" si="63"/>
        <v>款</v>
      </c>
    </row>
    <row r="1022" ht="34.9" customHeight="1" spans="1:9">
      <c r="A1022" s="461">
        <v>2149901</v>
      </c>
      <c r="B1022" s="462" t="s">
        <v>951</v>
      </c>
      <c r="C1022" s="176"/>
      <c r="D1022" s="176"/>
      <c r="E1022" s="177"/>
      <c r="F1022" s="463" t="str">
        <f t="shared" si="60"/>
        <v/>
      </c>
      <c r="G1022" s="463" t="str">
        <f t="shared" si="61"/>
        <v/>
      </c>
      <c r="H1022" s="460" t="str">
        <f t="shared" si="62"/>
        <v>否</v>
      </c>
      <c r="I1022" s="452" t="str">
        <f t="shared" si="63"/>
        <v>项</v>
      </c>
    </row>
    <row r="1023" ht="34.9" customHeight="1" spans="1:9">
      <c r="A1023" s="461">
        <v>2149999</v>
      </c>
      <c r="B1023" s="462" t="s">
        <v>952</v>
      </c>
      <c r="C1023" s="176"/>
      <c r="D1023" s="176"/>
      <c r="E1023" s="177"/>
      <c r="F1023" s="463" t="str">
        <f t="shared" si="60"/>
        <v/>
      </c>
      <c r="G1023" s="463" t="str">
        <f t="shared" si="61"/>
        <v/>
      </c>
      <c r="H1023" s="460" t="str">
        <f t="shared" si="62"/>
        <v>否</v>
      </c>
      <c r="I1023" s="452" t="str">
        <f t="shared" si="63"/>
        <v>项</v>
      </c>
    </row>
    <row r="1024" ht="34.9" customHeight="1" spans="1:9">
      <c r="A1024" s="457">
        <v>215</v>
      </c>
      <c r="B1024" s="458" t="s">
        <v>144</v>
      </c>
      <c r="C1024" s="172">
        <f>SUM(C1025,C1035,C1051,C1056,C1070,C1077,C1085)</f>
        <v>299</v>
      </c>
      <c r="D1024" s="172">
        <f>SUM(D1025,D1035,D1051,D1056,D1070,D1077,D1085)</f>
        <v>351</v>
      </c>
      <c r="E1024" s="173">
        <f>SUM(E1025,E1035,E1051,E1056,E1070,E1077,E1085)</f>
        <v>3218</v>
      </c>
      <c r="F1024" s="459">
        <f t="shared" si="60"/>
        <v>9.76254180602007</v>
      </c>
      <c r="G1024" s="459">
        <f t="shared" si="61"/>
        <v>9.16809116809117</v>
      </c>
      <c r="H1024" s="460" t="str">
        <f t="shared" si="62"/>
        <v>是</v>
      </c>
      <c r="I1024" s="452" t="str">
        <f t="shared" si="63"/>
        <v>类</v>
      </c>
    </row>
    <row r="1025" ht="34.9" customHeight="1" spans="1:9">
      <c r="A1025" s="461">
        <v>21501</v>
      </c>
      <c r="B1025" s="462" t="s">
        <v>953</v>
      </c>
      <c r="C1025" s="176">
        <f>SUM(C1026:C1034)</f>
        <v>0</v>
      </c>
      <c r="D1025" s="176">
        <f>SUM(D1026:D1034)</f>
        <v>0</v>
      </c>
      <c r="E1025" s="177">
        <f>SUM(E1026:E1034)</f>
        <v>0</v>
      </c>
      <c r="F1025" s="463" t="str">
        <f t="shared" si="60"/>
        <v/>
      </c>
      <c r="G1025" s="463" t="str">
        <f t="shared" si="61"/>
        <v/>
      </c>
      <c r="H1025" s="460" t="str">
        <f t="shared" si="62"/>
        <v>否</v>
      </c>
      <c r="I1025" s="452" t="str">
        <f t="shared" si="63"/>
        <v>款</v>
      </c>
    </row>
    <row r="1026" ht="34.9" customHeight="1" spans="1:9">
      <c r="A1026" s="461">
        <v>2150101</v>
      </c>
      <c r="B1026" s="462" t="s">
        <v>179</v>
      </c>
      <c r="C1026" s="176"/>
      <c r="D1026" s="176"/>
      <c r="E1026" s="177"/>
      <c r="F1026" s="463" t="str">
        <f t="shared" si="60"/>
        <v/>
      </c>
      <c r="G1026" s="463" t="str">
        <f t="shared" si="61"/>
        <v/>
      </c>
      <c r="H1026" s="460" t="str">
        <f t="shared" si="62"/>
        <v>否</v>
      </c>
      <c r="I1026" s="452" t="str">
        <f t="shared" si="63"/>
        <v>项</v>
      </c>
    </row>
    <row r="1027" ht="34.9" customHeight="1" spans="1:9">
      <c r="A1027" s="461">
        <v>2150102</v>
      </c>
      <c r="B1027" s="462" t="s">
        <v>180</v>
      </c>
      <c r="C1027" s="176"/>
      <c r="D1027" s="176"/>
      <c r="E1027" s="177"/>
      <c r="F1027" s="463" t="str">
        <f t="shared" si="60"/>
        <v/>
      </c>
      <c r="G1027" s="463" t="str">
        <f t="shared" si="61"/>
        <v/>
      </c>
      <c r="H1027" s="460" t="str">
        <f t="shared" si="62"/>
        <v>否</v>
      </c>
      <c r="I1027" s="452" t="str">
        <f t="shared" si="63"/>
        <v>项</v>
      </c>
    </row>
    <row r="1028" ht="34.9" customHeight="1" spans="1:9">
      <c r="A1028" s="461">
        <v>2150103</v>
      </c>
      <c r="B1028" s="462" t="s">
        <v>181</v>
      </c>
      <c r="C1028" s="176"/>
      <c r="D1028" s="176"/>
      <c r="E1028" s="177"/>
      <c r="F1028" s="463" t="str">
        <f t="shared" si="60"/>
        <v/>
      </c>
      <c r="G1028" s="463" t="str">
        <f t="shared" si="61"/>
        <v/>
      </c>
      <c r="H1028" s="460" t="str">
        <f t="shared" si="62"/>
        <v>否</v>
      </c>
      <c r="I1028" s="452" t="str">
        <f t="shared" si="63"/>
        <v>项</v>
      </c>
    </row>
    <row r="1029" ht="34.9" customHeight="1" spans="1:9">
      <c r="A1029" s="461">
        <v>2150104</v>
      </c>
      <c r="B1029" s="462" t="s">
        <v>954</v>
      </c>
      <c r="C1029" s="176"/>
      <c r="D1029" s="176"/>
      <c r="E1029" s="177"/>
      <c r="F1029" s="463" t="str">
        <f t="shared" ref="F1029:F1092" si="64">IF(C1029&lt;&gt;0,E1029/C1029-1,"")</f>
        <v/>
      </c>
      <c r="G1029" s="463" t="str">
        <f t="shared" ref="G1029:G1092" si="65">IF(D1029&lt;&gt;0,E1029/D1029,"")</f>
        <v/>
      </c>
      <c r="H1029" s="460" t="str">
        <f t="shared" ref="H1029:H1092" si="66">IF(LEN(A1029)=3,"是",IF(B1029&lt;&gt;"",IF(SUM(C1029:E1029)&lt;&gt;0,"是","否"),"是"))</f>
        <v>否</v>
      </c>
      <c r="I1029" s="452" t="str">
        <f t="shared" ref="I1029:I1092" si="67">IF(LEN(A1029)=3,"类",IF(LEN(A1029)=5,"款","项"))</f>
        <v>项</v>
      </c>
    </row>
    <row r="1030" ht="34.9" customHeight="1" spans="1:9">
      <c r="A1030" s="461">
        <v>2150105</v>
      </c>
      <c r="B1030" s="462" t="s">
        <v>955</v>
      </c>
      <c r="C1030" s="176"/>
      <c r="D1030" s="176"/>
      <c r="E1030" s="177"/>
      <c r="F1030" s="463" t="str">
        <f t="shared" si="64"/>
        <v/>
      </c>
      <c r="G1030" s="463" t="str">
        <f t="shared" si="65"/>
        <v/>
      </c>
      <c r="H1030" s="460" t="str">
        <f t="shared" si="66"/>
        <v>否</v>
      </c>
      <c r="I1030" s="452" t="str">
        <f t="shared" si="67"/>
        <v>项</v>
      </c>
    </row>
    <row r="1031" s="305" customFormat="1" ht="34.9" customHeight="1" spans="1:9">
      <c r="A1031" s="461">
        <v>2150106</v>
      </c>
      <c r="B1031" s="462" t="s">
        <v>956</v>
      </c>
      <c r="C1031" s="176"/>
      <c r="D1031" s="176"/>
      <c r="E1031" s="177"/>
      <c r="F1031" s="463" t="str">
        <f t="shared" si="64"/>
        <v/>
      </c>
      <c r="G1031" s="463" t="str">
        <f t="shared" si="65"/>
        <v/>
      </c>
      <c r="H1031" s="460" t="str">
        <f t="shared" si="66"/>
        <v>否</v>
      </c>
      <c r="I1031" s="452" t="str">
        <f t="shared" si="67"/>
        <v>项</v>
      </c>
    </row>
    <row r="1032" ht="34.9" customHeight="1" spans="1:9">
      <c r="A1032" s="461">
        <v>2150107</v>
      </c>
      <c r="B1032" s="462" t="s">
        <v>957</v>
      </c>
      <c r="C1032" s="176"/>
      <c r="D1032" s="176"/>
      <c r="E1032" s="177"/>
      <c r="F1032" s="463" t="str">
        <f t="shared" si="64"/>
        <v/>
      </c>
      <c r="G1032" s="463" t="str">
        <f t="shared" si="65"/>
        <v/>
      </c>
      <c r="H1032" s="460" t="str">
        <f t="shared" si="66"/>
        <v>否</v>
      </c>
      <c r="I1032" s="452" t="str">
        <f t="shared" si="67"/>
        <v>项</v>
      </c>
    </row>
    <row r="1033" ht="34.9" customHeight="1" spans="1:9">
      <c r="A1033" s="461">
        <v>2150108</v>
      </c>
      <c r="B1033" s="462" t="s">
        <v>958</v>
      </c>
      <c r="C1033" s="176"/>
      <c r="D1033" s="176"/>
      <c r="E1033" s="177"/>
      <c r="F1033" s="463" t="str">
        <f t="shared" si="64"/>
        <v/>
      </c>
      <c r="G1033" s="463" t="str">
        <f t="shared" si="65"/>
        <v/>
      </c>
      <c r="H1033" s="460" t="str">
        <f t="shared" si="66"/>
        <v>否</v>
      </c>
      <c r="I1033" s="452" t="str">
        <f t="shared" si="67"/>
        <v>项</v>
      </c>
    </row>
    <row r="1034" s="305" customFormat="1" ht="34.9" customHeight="1" spans="1:9">
      <c r="A1034" s="461">
        <v>2150199</v>
      </c>
      <c r="B1034" s="462" t="s">
        <v>959</v>
      </c>
      <c r="C1034" s="176"/>
      <c r="D1034" s="176"/>
      <c r="E1034" s="177"/>
      <c r="F1034" s="463" t="str">
        <f t="shared" si="64"/>
        <v/>
      </c>
      <c r="G1034" s="463" t="str">
        <f t="shared" si="65"/>
        <v/>
      </c>
      <c r="H1034" s="460" t="str">
        <f t="shared" si="66"/>
        <v>否</v>
      </c>
      <c r="I1034" s="452" t="str">
        <f t="shared" si="67"/>
        <v>项</v>
      </c>
    </row>
    <row r="1035" ht="34.9" customHeight="1" spans="1:9">
      <c r="A1035" s="461">
        <v>21502</v>
      </c>
      <c r="B1035" s="462" t="s">
        <v>960</v>
      </c>
      <c r="C1035" s="176">
        <f>SUM(C1036:C1050)</f>
        <v>0</v>
      </c>
      <c r="D1035" s="176">
        <f>SUM(D1036:D1050)</f>
        <v>0</v>
      </c>
      <c r="E1035" s="177">
        <f>SUM(E1036:E1050)</f>
        <v>0</v>
      </c>
      <c r="F1035" s="463" t="str">
        <f t="shared" si="64"/>
        <v/>
      </c>
      <c r="G1035" s="463" t="str">
        <f t="shared" si="65"/>
        <v/>
      </c>
      <c r="H1035" s="460" t="str">
        <f t="shared" si="66"/>
        <v>否</v>
      </c>
      <c r="I1035" s="452" t="str">
        <f t="shared" si="67"/>
        <v>款</v>
      </c>
    </row>
    <row r="1036" ht="34.9" customHeight="1" spans="1:9">
      <c r="A1036" s="461">
        <v>2150201</v>
      </c>
      <c r="B1036" s="462" t="s">
        <v>179</v>
      </c>
      <c r="C1036" s="176"/>
      <c r="D1036" s="176"/>
      <c r="E1036" s="177"/>
      <c r="F1036" s="463" t="str">
        <f t="shared" si="64"/>
        <v/>
      </c>
      <c r="G1036" s="463" t="str">
        <f t="shared" si="65"/>
        <v/>
      </c>
      <c r="H1036" s="460" t="str">
        <f t="shared" si="66"/>
        <v>否</v>
      </c>
      <c r="I1036" s="452" t="str">
        <f t="shared" si="67"/>
        <v>项</v>
      </c>
    </row>
    <row r="1037" ht="34.9" customHeight="1" spans="1:9">
      <c r="A1037" s="461">
        <v>2150202</v>
      </c>
      <c r="B1037" s="462" t="s">
        <v>180</v>
      </c>
      <c r="C1037" s="176"/>
      <c r="D1037" s="176"/>
      <c r="E1037" s="177"/>
      <c r="F1037" s="463" t="str">
        <f t="shared" si="64"/>
        <v/>
      </c>
      <c r="G1037" s="463" t="str">
        <f t="shared" si="65"/>
        <v/>
      </c>
      <c r="H1037" s="460" t="str">
        <f t="shared" si="66"/>
        <v>否</v>
      </c>
      <c r="I1037" s="452" t="str">
        <f t="shared" si="67"/>
        <v>项</v>
      </c>
    </row>
    <row r="1038" ht="34.9" customHeight="1" spans="1:9">
      <c r="A1038" s="461">
        <v>2150203</v>
      </c>
      <c r="B1038" s="462" t="s">
        <v>181</v>
      </c>
      <c r="C1038" s="176"/>
      <c r="D1038" s="176"/>
      <c r="E1038" s="177"/>
      <c r="F1038" s="463" t="str">
        <f t="shared" si="64"/>
        <v/>
      </c>
      <c r="G1038" s="463" t="str">
        <f t="shared" si="65"/>
        <v/>
      </c>
      <c r="H1038" s="460" t="str">
        <f t="shared" si="66"/>
        <v>否</v>
      </c>
      <c r="I1038" s="452" t="str">
        <f t="shared" si="67"/>
        <v>项</v>
      </c>
    </row>
    <row r="1039" ht="34.9" customHeight="1" spans="1:9">
      <c r="A1039" s="461">
        <v>2150204</v>
      </c>
      <c r="B1039" s="462" t="s">
        <v>961</v>
      </c>
      <c r="C1039" s="176"/>
      <c r="D1039" s="176"/>
      <c r="E1039" s="177"/>
      <c r="F1039" s="463" t="str">
        <f t="shared" si="64"/>
        <v/>
      </c>
      <c r="G1039" s="463" t="str">
        <f t="shared" si="65"/>
        <v/>
      </c>
      <c r="H1039" s="460" t="str">
        <f t="shared" si="66"/>
        <v>否</v>
      </c>
      <c r="I1039" s="452" t="str">
        <f t="shared" si="67"/>
        <v>项</v>
      </c>
    </row>
    <row r="1040" ht="34.9" customHeight="1" spans="1:9">
      <c r="A1040" s="461">
        <v>2150205</v>
      </c>
      <c r="B1040" s="462" t="s">
        <v>962</v>
      </c>
      <c r="C1040" s="176"/>
      <c r="D1040" s="176"/>
      <c r="E1040" s="177"/>
      <c r="F1040" s="463" t="str">
        <f t="shared" si="64"/>
        <v/>
      </c>
      <c r="G1040" s="463" t="str">
        <f t="shared" si="65"/>
        <v/>
      </c>
      <c r="H1040" s="460" t="str">
        <f t="shared" si="66"/>
        <v>否</v>
      </c>
      <c r="I1040" s="452" t="str">
        <f t="shared" si="67"/>
        <v>项</v>
      </c>
    </row>
    <row r="1041" ht="34.9" customHeight="1" spans="1:9">
      <c r="A1041" s="461">
        <v>2150206</v>
      </c>
      <c r="B1041" s="462" t="s">
        <v>963</v>
      </c>
      <c r="C1041" s="176"/>
      <c r="D1041" s="176"/>
      <c r="E1041" s="177"/>
      <c r="F1041" s="463" t="str">
        <f t="shared" si="64"/>
        <v/>
      </c>
      <c r="G1041" s="463" t="str">
        <f t="shared" si="65"/>
        <v/>
      </c>
      <c r="H1041" s="460" t="str">
        <f t="shared" si="66"/>
        <v>否</v>
      </c>
      <c r="I1041" s="452" t="str">
        <f t="shared" si="67"/>
        <v>项</v>
      </c>
    </row>
    <row r="1042" s="305" customFormat="1" ht="34.9" customHeight="1" spans="1:9">
      <c r="A1042" s="461">
        <v>2150207</v>
      </c>
      <c r="B1042" s="462" t="s">
        <v>964</v>
      </c>
      <c r="C1042" s="176"/>
      <c r="D1042" s="176"/>
      <c r="E1042" s="177"/>
      <c r="F1042" s="463" t="str">
        <f t="shared" si="64"/>
        <v/>
      </c>
      <c r="G1042" s="463" t="str">
        <f t="shared" si="65"/>
        <v/>
      </c>
      <c r="H1042" s="460" t="str">
        <f t="shared" si="66"/>
        <v>否</v>
      </c>
      <c r="I1042" s="452" t="str">
        <f t="shared" si="67"/>
        <v>项</v>
      </c>
    </row>
    <row r="1043" ht="34.9" customHeight="1" spans="1:9">
      <c r="A1043" s="461">
        <v>2150208</v>
      </c>
      <c r="B1043" s="462" t="s">
        <v>965</v>
      </c>
      <c r="C1043" s="176"/>
      <c r="D1043" s="176"/>
      <c r="E1043" s="177"/>
      <c r="F1043" s="463" t="str">
        <f t="shared" si="64"/>
        <v/>
      </c>
      <c r="G1043" s="463" t="str">
        <f t="shared" si="65"/>
        <v/>
      </c>
      <c r="H1043" s="460" t="str">
        <f t="shared" si="66"/>
        <v>否</v>
      </c>
      <c r="I1043" s="452" t="str">
        <f t="shared" si="67"/>
        <v>项</v>
      </c>
    </row>
    <row r="1044" ht="34.9" customHeight="1" spans="1:9">
      <c r="A1044" s="461">
        <v>2150209</v>
      </c>
      <c r="B1044" s="462" t="s">
        <v>966</v>
      </c>
      <c r="C1044" s="176"/>
      <c r="D1044" s="176"/>
      <c r="E1044" s="177"/>
      <c r="F1044" s="463" t="str">
        <f t="shared" si="64"/>
        <v/>
      </c>
      <c r="G1044" s="463" t="str">
        <f t="shared" si="65"/>
        <v/>
      </c>
      <c r="H1044" s="460" t="str">
        <f t="shared" si="66"/>
        <v>否</v>
      </c>
      <c r="I1044" s="452" t="str">
        <f t="shared" si="67"/>
        <v>项</v>
      </c>
    </row>
    <row r="1045" s="305" customFormat="1" ht="34.9" customHeight="1" spans="1:9">
      <c r="A1045" s="461">
        <v>2150210</v>
      </c>
      <c r="B1045" s="462" t="s">
        <v>967</v>
      </c>
      <c r="C1045" s="176"/>
      <c r="D1045" s="176"/>
      <c r="E1045" s="177"/>
      <c r="F1045" s="463" t="str">
        <f t="shared" si="64"/>
        <v/>
      </c>
      <c r="G1045" s="463" t="str">
        <f t="shared" si="65"/>
        <v/>
      </c>
      <c r="H1045" s="460" t="str">
        <f t="shared" si="66"/>
        <v>否</v>
      </c>
      <c r="I1045" s="452" t="str">
        <f t="shared" si="67"/>
        <v>项</v>
      </c>
    </row>
    <row r="1046" s="305" customFormat="1" ht="34.9" customHeight="1" spans="1:9">
      <c r="A1046" s="461">
        <v>2150212</v>
      </c>
      <c r="B1046" s="462" t="s">
        <v>968</v>
      </c>
      <c r="C1046" s="176"/>
      <c r="D1046" s="176"/>
      <c r="E1046" s="177"/>
      <c r="F1046" s="463" t="str">
        <f t="shared" si="64"/>
        <v/>
      </c>
      <c r="G1046" s="463" t="str">
        <f t="shared" si="65"/>
        <v/>
      </c>
      <c r="H1046" s="460" t="str">
        <f t="shared" si="66"/>
        <v>否</v>
      </c>
      <c r="I1046" s="452" t="str">
        <f t="shared" si="67"/>
        <v>项</v>
      </c>
    </row>
    <row r="1047" s="305" customFormat="1" ht="34.9" customHeight="1" spans="1:9">
      <c r="A1047" s="461">
        <v>2150213</v>
      </c>
      <c r="B1047" s="462" t="s">
        <v>969</v>
      </c>
      <c r="C1047" s="176"/>
      <c r="D1047" s="176"/>
      <c r="E1047" s="177"/>
      <c r="F1047" s="463" t="str">
        <f t="shared" si="64"/>
        <v/>
      </c>
      <c r="G1047" s="463" t="str">
        <f t="shared" si="65"/>
        <v/>
      </c>
      <c r="H1047" s="460" t="str">
        <f t="shared" si="66"/>
        <v>否</v>
      </c>
      <c r="I1047" s="452" t="str">
        <f t="shared" si="67"/>
        <v>项</v>
      </c>
    </row>
    <row r="1048" s="305" customFormat="1" ht="34.9" customHeight="1" spans="1:9">
      <c r="A1048" s="461">
        <v>2150214</v>
      </c>
      <c r="B1048" s="462" t="s">
        <v>970</v>
      </c>
      <c r="C1048" s="176"/>
      <c r="D1048" s="176"/>
      <c r="E1048" s="177"/>
      <c r="F1048" s="463" t="str">
        <f t="shared" si="64"/>
        <v/>
      </c>
      <c r="G1048" s="463" t="str">
        <f t="shared" si="65"/>
        <v/>
      </c>
      <c r="H1048" s="460" t="str">
        <f t="shared" si="66"/>
        <v>否</v>
      </c>
      <c r="I1048" s="452" t="str">
        <f t="shared" si="67"/>
        <v>项</v>
      </c>
    </row>
    <row r="1049" s="305" customFormat="1" ht="34.9" customHeight="1" spans="1:9">
      <c r="A1049" s="461">
        <v>2150215</v>
      </c>
      <c r="B1049" s="462" t="s">
        <v>971</v>
      </c>
      <c r="C1049" s="176"/>
      <c r="D1049" s="176"/>
      <c r="E1049" s="177"/>
      <c r="F1049" s="463" t="str">
        <f t="shared" si="64"/>
        <v/>
      </c>
      <c r="G1049" s="463" t="str">
        <f t="shared" si="65"/>
        <v/>
      </c>
      <c r="H1049" s="460" t="str">
        <f t="shared" si="66"/>
        <v>否</v>
      </c>
      <c r="I1049" s="452" t="str">
        <f t="shared" si="67"/>
        <v>项</v>
      </c>
    </row>
    <row r="1050" ht="34.9" customHeight="1" spans="1:9">
      <c r="A1050" s="461">
        <v>2150299</v>
      </c>
      <c r="B1050" s="462" t="s">
        <v>972</v>
      </c>
      <c r="C1050" s="176"/>
      <c r="D1050" s="176"/>
      <c r="E1050" s="177"/>
      <c r="F1050" s="463" t="str">
        <f t="shared" si="64"/>
        <v/>
      </c>
      <c r="G1050" s="463" t="str">
        <f t="shared" si="65"/>
        <v/>
      </c>
      <c r="H1050" s="460" t="str">
        <f t="shared" si="66"/>
        <v>否</v>
      </c>
      <c r="I1050" s="452" t="str">
        <f t="shared" si="67"/>
        <v>项</v>
      </c>
    </row>
    <row r="1051" ht="34.9" customHeight="1" spans="1:9">
      <c r="A1051" s="461">
        <v>21503</v>
      </c>
      <c r="B1051" s="462" t="s">
        <v>973</v>
      </c>
      <c r="C1051" s="176">
        <f>SUM(C1052:C1055)</f>
        <v>0</v>
      </c>
      <c r="D1051" s="176">
        <f>SUM(D1052:D1055)</f>
        <v>0</v>
      </c>
      <c r="E1051" s="177">
        <f>SUM(E1052:E1055)</f>
        <v>0</v>
      </c>
      <c r="F1051" s="463" t="str">
        <f t="shared" si="64"/>
        <v/>
      </c>
      <c r="G1051" s="463" t="str">
        <f t="shared" si="65"/>
        <v/>
      </c>
      <c r="H1051" s="460" t="str">
        <f t="shared" si="66"/>
        <v>否</v>
      </c>
      <c r="I1051" s="452" t="str">
        <f t="shared" si="67"/>
        <v>款</v>
      </c>
    </row>
    <row r="1052" ht="34.9" customHeight="1" spans="1:9">
      <c r="A1052" s="461">
        <v>2150301</v>
      </c>
      <c r="B1052" s="462" t="s">
        <v>179</v>
      </c>
      <c r="C1052" s="176"/>
      <c r="D1052" s="176"/>
      <c r="E1052" s="177"/>
      <c r="F1052" s="463" t="str">
        <f t="shared" si="64"/>
        <v/>
      </c>
      <c r="G1052" s="463" t="str">
        <f t="shared" si="65"/>
        <v/>
      </c>
      <c r="H1052" s="460" t="str">
        <f t="shared" si="66"/>
        <v>否</v>
      </c>
      <c r="I1052" s="452" t="str">
        <f t="shared" si="67"/>
        <v>项</v>
      </c>
    </row>
    <row r="1053" ht="34.9" customHeight="1" spans="1:9">
      <c r="A1053" s="461">
        <v>2150302</v>
      </c>
      <c r="B1053" s="462" t="s">
        <v>180</v>
      </c>
      <c r="C1053" s="176"/>
      <c r="D1053" s="176"/>
      <c r="E1053" s="177"/>
      <c r="F1053" s="463" t="str">
        <f t="shared" si="64"/>
        <v/>
      </c>
      <c r="G1053" s="463" t="str">
        <f t="shared" si="65"/>
        <v/>
      </c>
      <c r="H1053" s="460" t="str">
        <f t="shared" si="66"/>
        <v>否</v>
      </c>
      <c r="I1053" s="452" t="str">
        <f t="shared" si="67"/>
        <v>项</v>
      </c>
    </row>
    <row r="1054" s="305" customFormat="1" ht="34.9" customHeight="1" spans="1:9">
      <c r="A1054" s="461">
        <v>2150303</v>
      </c>
      <c r="B1054" s="462" t="s">
        <v>181</v>
      </c>
      <c r="C1054" s="176"/>
      <c r="D1054" s="176"/>
      <c r="E1054" s="177"/>
      <c r="F1054" s="463" t="str">
        <f t="shared" si="64"/>
        <v/>
      </c>
      <c r="G1054" s="463" t="str">
        <f t="shared" si="65"/>
        <v/>
      </c>
      <c r="H1054" s="460" t="str">
        <f t="shared" si="66"/>
        <v>否</v>
      </c>
      <c r="I1054" s="452" t="str">
        <f t="shared" si="67"/>
        <v>项</v>
      </c>
    </row>
    <row r="1055" ht="34.9" customHeight="1" spans="1:9">
      <c r="A1055" s="461">
        <v>2150399</v>
      </c>
      <c r="B1055" s="462" t="s">
        <v>974</v>
      </c>
      <c r="C1055" s="176"/>
      <c r="D1055" s="176"/>
      <c r="E1055" s="177"/>
      <c r="F1055" s="463" t="str">
        <f t="shared" si="64"/>
        <v/>
      </c>
      <c r="G1055" s="463" t="str">
        <f t="shared" si="65"/>
        <v/>
      </c>
      <c r="H1055" s="460" t="str">
        <f t="shared" si="66"/>
        <v>否</v>
      </c>
      <c r="I1055" s="452" t="str">
        <f t="shared" si="67"/>
        <v>项</v>
      </c>
    </row>
    <row r="1056" ht="34.9" customHeight="1" spans="1:9">
      <c r="A1056" s="461">
        <v>21505</v>
      </c>
      <c r="B1056" s="462" t="s">
        <v>975</v>
      </c>
      <c r="C1056" s="176">
        <f>SUM(C1057:C1069)</f>
        <v>299</v>
      </c>
      <c r="D1056" s="176">
        <f>SUM(D1057:D1069)</f>
        <v>351</v>
      </c>
      <c r="E1056" s="177">
        <f>SUM(E1057:E1069)</f>
        <v>1956</v>
      </c>
      <c r="F1056" s="463">
        <f t="shared" si="64"/>
        <v>5.54180602006689</v>
      </c>
      <c r="G1056" s="463">
        <f t="shared" si="65"/>
        <v>5.57264957264957</v>
      </c>
      <c r="H1056" s="460" t="str">
        <f t="shared" si="66"/>
        <v>是</v>
      </c>
      <c r="I1056" s="452" t="str">
        <f t="shared" si="67"/>
        <v>款</v>
      </c>
    </row>
    <row r="1057" ht="34.9" customHeight="1" spans="1:9">
      <c r="A1057" s="461">
        <v>2150501</v>
      </c>
      <c r="B1057" s="462" t="s">
        <v>179</v>
      </c>
      <c r="C1057" s="464">
        <v>279</v>
      </c>
      <c r="D1057" s="165">
        <v>331</v>
      </c>
      <c r="E1057" s="253">
        <v>388</v>
      </c>
      <c r="F1057" s="463">
        <f t="shared" si="64"/>
        <v>0.390681003584229</v>
      </c>
      <c r="G1057" s="463">
        <f t="shared" si="65"/>
        <v>1.17220543806647</v>
      </c>
      <c r="H1057" s="460" t="str">
        <f t="shared" si="66"/>
        <v>是</v>
      </c>
      <c r="I1057" s="452" t="str">
        <f t="shared" si="67"/>
        <v>项</v>
      </c>
    </row>
    <row r="1058" ht="34.9" customHeight="1" spans="1:9">
      <c r="A1058" s="461">
        <v>2150502</v>
      </c>
      <c r="B1058" s="462" t="s">
        <v>180</v>
      </c>
      <c r="C1058" s="464">
        <v>0</v>
      </c>
      <c r="D1058" s="165">
        <v>0</v>
      </c>
      <c r="E1058" s="253">
        <v>1310</v>
      </c>
      <c r="F1058" s="463" t="str">
        <f t="shared" si="64"/>
        <v/>
      </c>
      <c r="G1058" s="463" t="str">
        <f t="shared" si="65"/>
        <v/>
      </c>
      <c r="H1058" s="460" t="str">
        <f t="shared" si="66"/>
        <v>是</v>
      </c>
      <c r="I1058" s="452" t="str">
        <f t="shared" si="67"/>
        <v>项</v>
      </c>
    </row>
    <row r="1059" ht="34.9" customHeight="1" spans="1:9">
      <c r="A1059" s="461">
        <v>2150503</v>
      </c>
      <c r="B1059" s="462" t="s">
        <v>181</v>
      </c>
      <c r="C1059" s="464">
        <v>0</v>
      </c>
      <c r="D1059" s="176"/>
      <c r="E1059" s="177"/>
      <c r="F1059" s="463" t="str">
        <f t="shared" si="64"/>
        <v/>
      </c>
      <c r="G1059" s="463" t="str">
        <f t="shared" si="65"/>
        <v/>
      </c>
      <c r="H1059" s="460" t="str">
        <f t="shared" si="66"/>
        <v>否</v>
      </c>
      <c r="I1059" s="452" t="str">
        <f t="shared" si="67"/>
        <v>项</v>
      </c>
    </row>
    <row r="1060" ht="34.9" customHeight="1" spans="1:9">
      <c r="A1060" s="461">
        <v>2150505</v>
      </c>
      <c r="B1060" s="462" t="s">
        <v>976</v>
      </c>
      <c r="C1060" s="464">
        <v>0</v>
      </c>
      <c r="D1060" s="176"/>
      <c r="E1060" s="177"/>
      <c r="F1060" s="463" t="str">
        <f t="shared" si="64"/>
        <v/>
      </c>
      <c r="G1060" s="463" t="str">
        <f t="shared" si="65"/>
        <v/>
      </c>
      <c r="H1060" s="460" t="str">
        <f t="shared" si="66"/>
        <v>否</v>
      </c>
      <c r="I1060" s="452" t="str">
        <f t="shared" si="67"/>
        <v>项</v>
      </c>
    </row>
    <row r="1061" s="305" customFormat="1" ht="34.9" customHeight="1" spans="1:9">
      <c r="A1061" s="461">
        <v>2150506</v>
      </c>
      <c r="B1061" s="462" t="s">
        <v>977</v>
      </c>
      <c r="C1061" s="464">
        <v>0</v>
      </c>
      <c r="D1061" s="176"/>
      <c r="E1061" s="177"/>
      <c r="F1061" s="463" t="str">
        <f t="shared" si="64"/>
        <v/>
      </c>
      <c r="G1061" s="463" t="str">
        <f t="shared" si="65"/>
        <v/>
      </c>
      <c r="H1061" s="460" t="str">
        <f t="shared" si="66"/>
        <v>否</v>
      </c>
      <c r="I1061" s="452" t="str">
        <f t="shared" si="67"/>
        <v>项</v>
      </c>
    </row>
    <row r="1062" ht="34.9" customHeight="1" spans="1:9">
      <c r="A1062" s="461">
        <v>2150507</v>
      </c>
      <c r="B1062" s="462" t="s">
        <v>978</v>
      </c>
      <c r="C1062" s="464">
        <v>0</v>
      </c>
      <c r="D1062" s="176"/>
      <c r="E1062" s="177"/>
      <c r="F1062" s="463" t="str">
        <f t="shared" si="64"/>
        <v/>
      </c>
      <c r="G1062" s="463" t="str">
        <f t="shared" si="65"/>
        <v/>
      </c>
      <c r="H1062" s="460" t="str">
        <f t="shared" si="66"/>
        <v>否</v>
      </c>
      <c r="I1062" s="452" t="str">
        <f t="shared" si="67"/>
        <v>项</v>
      </c>
    </row>
    <row r="1063" ht="34.9" customHeight="1" spans="1:9">
      <c r="A1063" s="461">
        <v>2150508</v>
      </c>
      <c r="B1063" s="462" t="s">
        <v>979</v>
      </c>
      <c r="C1063" s="464">
        <v>0</v>
      </c>
      <c r="D1063" s="176"/>
      <c r="E1063" s="177"/>
      <c r="F1063" s="463" t="str">
        <f t="shared" si="64"/>
        <v/>
      </c>
      <c r="G1063" s="463" t="str">
        <f t="shared" si="65"/>
        <v/>
      </c>
      <c r="H1063" s="460" t="str">
        <f t="shared" si="66"/>
        <v>否</v>
      </c>
      <c r="I1063" s="452" t="str">
        <f t="shared" si="67"/>
        <v>项</v>
      </c>
    </row>
    <row r="1064" ht="34.9" customHeight="1" spans="1:9">
      <c r="A1064" s="461">
        <v>2150509</v>
      </c>
      <c r="B1064" s="462" t="s">
        <v>980</v>
      </c>
      <c r="C1064" s="464">
        <v>0</v>
      </c>
      <c r="D1064" s="176"/>
      <c r="E1064" s="177"/>
      <c r="F1064" s="463" t="str">
        <f t="shared" si="64"/>
        <v/>
      </c>
      <c r="G1064" s="463" t="str">
        <f t="shared" si="65"/>
        <v/>
      </c>
      <c r="H1064" s="460" t="str">
        <f t="shared" si="66"/>
        <v>否</v>
      </c>
      <c r="I1064" s="452" t="str">
        <f t="shared" si="67"/>
        <v>项</v>
      </c>
    </row>
    <row r="1065" s="305" customFormat="1" ht="34.9" customHeight="1" spans="1:9">
      <c r="A1065" s="461">
        <v>2150510</v>
      </c>
      <c r="B1065" s="462" t="s">
        <v>981</v>
      </c>
      <c r="C1065" s="464">
        <v>20</v>
      </c>
      <c r="D1065" s="165">
        <v>20</v>
      </c>
      <c r="E1065" s="253">
        <v>258</v>
      </c>
      <c r="F1065" s="463">
        <f t="shared" si="64"/>
        <v>11.9</v>
      </c>
      <c r="G1065" s="463">
        <f t="shared" si="65"/>
        <v>12.9</v>
      </c>
      <c r="H1065" s="460" t="str">
        <f t="shared" si="66"/>
        <v>是</v>
      </c>
      <c r="I1065" s="452" t="str">
        <f t="shared" si="67"/>
        <v>项</v>
      </c>
    </row>
    <row r="1066" ht="34.9" customHeight="1" spans="1:9">
      <c r="A1066" s="461">
        <v>2150511</v>
      </c>
      <c r="B1066" s="462" t="s">
        <v>982</v>
      </c>
      <c r="C1066" s="176"/>
      <c r="D1066" s="176"/>
      <c r="E1066" s="177"/>
      <c r="F1066" s="463" t="str">
        <f t="shared" si="64"/>
        <v/>
      </c>
      <c r="G1066" s="463" t="str">
        <f t="shared" si="65"/>
        <v/>
      </c>
      <c r="H1066" s="460" t="str">
        <f t="shared" si="66"/>
        <v>否</v>
      </c>
      <c r="I1066" s="452" t="str">
        <f t="shared" si="67"/>
        <v>项</v>
      </c>
    </row>
    <row r="1067" ht="34.9" customHeight="1" spans="1:9">
      <c r="A1067" s="461">
        <v>2150513</v>
      </c>
      <c r="B1067" s="462" t="s">
        <v>928</v>
      </c>
      <c r="C1067" s="176"/>
      <c r="D1067" s="176"/>
      <c r="E1067" s="177"/>
      <c r="F1067" s="463" t="str">
        <f t="shared" si="64"/>
        <v/>
      </c>
      <c r="G1067" s="463" t="str">
        <f t="shared" si="65"/>
        <v/>
      </c>
      <c r="H1067" s="460" t="str">
        <f t="shared" si="66"/>
        <v>否</v>
      </c>
      <c r="I1067" s="452" t="str">
        <f t="shared" si="67"/>
        <v>项</v>
      </c>
    </row>
    <row r="1068" ht="34.9" customHeight="1" spans="1:9">
      <c r="A1068" s="461">
        <v>2150515</v>
      </c>
      <c r="B1068" s="462" t="s">
        <v>983</v>
      </c>
      <c r="C1068" s="176"/>
      <c r="D1068" s="176"/>
      <c r="E1068" s="177"/>
      <c r="F1068" s="463" t="str">
        <f t="shared" si="64"/>
        <v/>
      </c>
      <c r="G1068" s="463" t="str">
        <f t="shared" si="65"/>
        <v/>
      </c>
      <c r="H1068" s="460" t="str">
        <f t="shared" si="66"/>
        <v>否</v>
      </c>
      <c r="I1068" s="452" t="str">
        <f t="shared" si="67"/>
        <v>项</v>
      </c>
    </row>
    <row r="1069" ht="34.9" customHeight="1" spans="1:9">
      <c r="A1069" s="461">
        <v>2150599</v>
      </c>
      <c r="B1069" s="462" t="s">
        <v>984</v>
      </c>
      <c r="C1069" s="176"/>
      <c r="D1069" s="176"/>
      <c r="E1069" s="177"/>
      <c r="F1069" s="463" t="str">
        <f t="shared" si="64"/>
        <v/>
      </c>
      <c r="G1069" s="463" t="str">
        <f t="shared" si="65"/>
        <v/>
      </c>
      <c r="H1069" s="460" t="str">
        <f t="shared" si="66"/>
        <v>否</v>
      </c>
      <c r="I1069" s="452" t="str">
        <f t="shared" si="67"/>
        <v>项</v>
      </c>
    </row>
    <row r="1070" ht="34.9" customHeight="1" spans="1:9">
      <c r="A1070" s="461">
        <v>21507</v>
      </c>
      <c r="B1070" s="462" t="s">
        <v>985</v>
      </c>
      <c r="C1070" s="176">
        <f>SUM(C1071:C1076)</f>
        <v>0</v>
      </c>
      <c r="D1070" s="176">
        <f>SUM(D1071:D1076)</f>
        <v>0</v>
      </c>
      <c r="E1070" s="177">
        <f>SUM(E1071:E1076)</f>
        <v>0</v>
      </c>
      <c r="F1070" s="463" t="str">
        <f t="shared" si="64"/>
        <v/>
      </c>
      <c r="G1070" s="463" t="str">
        <f t="shared" si="65"/>
        <v/>
      </c>
      <c r="H1070" s="460" t="str">
        <f t="shared" si="66"/>
        <v>否</v>
      </c>
      <c r="I1070" s="452" t="str">
        <f t="shared" si="67"/>
        <v>款</v>
      </c>
    </row>
    <row r="1071" ht="34.9" customHeight="1" spans="1:9">
      <c r="A1071" s="461">
        <v>2150701</v>
      </c>
      <c r="B1071" s="462" t="s">
        <v>179</v>
      </c>
      <c r="C1071" s="176"/>
      <c r="D1071" s="176"/>
      <c r="E1071" s="177"/>
      <c r="F1071" s="463" t="str">
        <f t="shared" si="64"/>
        <v/>
      </c>
      <c r="G1071" s="463" t="str">
        <f t="shared" si="65"/>
        <v/>
      </c>
      <c r="H1071" s="460" t="str">
        <f t="shared" si="66"/>
        <v>否</v>
      </c>
      <c r="I1071" s="452" t="str">
        <f t="shared" si="67"/>
        <v>项</v>
      </c>
    </row>
    <row r="1072" ht="34.9" customHeight="1" spans="1:9">
      <c r="A1072" s="461">
        <v>2150702</v>
      </c>
      <c r="B1072" s="462" t="s">
        <v>180</v>
      </c>
      <c r="C1072" s="176"/>
      <c r="D1072" s="176"/>
      <c r="E1072" s="177"/>
      <c r="F1072" s="463" t="str">
        <f t="shared" si="64"/>
        <v/>
      </c>
      <c r="G1072" s="463" t="str">
        <f t="shared" si="65"/>
        <v/>
      </c>
      <c r="H1072" s="460" t="str">
        <f t="shared" si="66"/>
        <v>否</v>
      </c>
      <c r="I1072" s="452" t="str">
        <f t="shared" si="67"/>
        <v>项</v>
      </c>
    </row>
    <row r="1073" ht="34.9" customHeight="1" spans="1:9">
      <c r="A1073" s="461">
        <v>2150703</v>
      </c>
      <c r="B1073" s="462" t="s">
        <v>181</v>
      </c>
      <c r="C1073" s="176"/>
      <c r="D1073" s="176"/>
      <c r="E1073" s="177"/>
      <c r="F1073" s="463" t="str">
        <f t="shared" si="64"/>
        <v/>
      </c>
      <c r="G1073" s="463" t="str">
        <f t="shared" si="65"/>
        <v/>
      </c>
      <c r="H1073" s="460" t="str">
        <f t="shared" si="66"/>
        <v>否</v>
      </c>
      <c r="I1073" s="452" t="str">
        <f t="shared" si="67"/>
        <v>项</v>
      </c>
    </row>
    <row r="1074" ht="34.9" customHeight="1" spans="1:9">
      <c r="A1074" s="461">
        <v>2150704</v>
      </c>
      <c r="B1074" s="462" t="s">
        <v>986</v>
      </c>
      <c r="C1074" s="176"/>
      <c r="D1074" s="176"/>
      <c r="E1074" s="177"/>
      <c r="F1074" s="463" t="str">
        <f t="shared" si="64"/>
        <v/>
      </c>
      <c r="G1074" s="463" t="str">
        <f t="shared" si="65"/>
        <v/>
      </c>
      <c r="H1074" s="460" t="str">
        <f t="shared" si="66"/>
        <v>否</v>
      </c>
      <c r="I1074" s="452" t="str">
        <f t="shared" si="67"/>
        <v>项</v>
      </c>
    </row>
    <row r="1075" ht="34.9" customHeight="1" spans="1:9">
      <c r="A1075" s="461">
        <v>2150705</v>
      </c>
      <c r="B1075" s="462" t="s">
        <v>987</v>
      </c>
      <c r="C1075" s="176"/>
      <c r="D1075" s="176"/>
      <c r="E1075" s="177"/>
      <c r="F1075" s="463" t="str">
        <f t="shared" si="64"/>
        <v/>
      </c>
      <c r="G1075" s="463" t="str">
        <f t="shared" si="65"/>
        <v/>
      </c>
      <c r="H1075" s="460" t="str">
        <f t="shared" si="66"/>
        <v>否</v>
      </c>
      <c r="I1075" s="452" t="str">
        <f t="shared" si="67"/>
        <v>项</v>
      </c>
    </row>
    <row r="1076" ht="34.9" customHeight="1" spans="1:9">
      <c r="A1076" s="461">
        <v>2150799</v>
      </c>
      <c r="B1076" s="462" t="s">
        <v>988</v>
      </c>
      <c r="C1076" s="176"/>
      <c r="D1076" s="176"/>
      <c r="E1076" s="177"/>
      <c r="F1076" s="463" t="str">
        <f t="shared" si="64"/>
        <v/>
      </c>
      <c r="G1076" s="463" t="str">
        <f t="shared" si="65"/>
        <v/>
      </c>
      <c r="H1076" s="460" t="str">
        <f t="shared" si="66"/>
        <v>否</v>
      </c>
      <c r="I1076" s="452" t="str">
        <f t="shared" si="67"/>
        <v>项</v>
      </c>
    </row>
    <row r="1077" ht="34.9" customHeight="1" spans="1:9">
      <c r="A1077" s="461">
        <v>21508</v>
      </c>
      <c r="B1077" s="462" t="s">
        <v>989</v>
      </c>
      <c r="C1077" s="176">
        <f>SUM(C1078:C1084)</f>
        <v>0</v>
      </c>
      <c r="D1077" s="176">
        <f>SUM(D1078:D1084)</f>
        <v>0</v>
      </c>
      <c r="E1077" s="177">
        <f>SUM(E1078:E1084)</f>
        <v>1262</v>
      </c>
      <c r="F1077" s="463" t="str">
        <f t="shared" si="64"/>
        <v/>
      </c>
      <c r="G1077" s="463" t="str">
        <f t="shared" si="65"/>
        <v/>
      </c>
      <c r="H1077" s="460" t="str">
        <f t="shared" si="66"/>
        <v>是</v>
      </c>
      <c r="I1077" s="452" t="str">
        <f t="shared" si="67"/>
        <v>款</v>
      </c>
    </row>
    <row r="1078" ht="34.9" customHeight="1" spans="1:9">
      <c r="A1078" s="461">
        <v>2150801</v>
      </c>
      <c r="B1078" s="462" t="s">
        <v>179</v>
      </c>
      <c r="C1078" s="176"/>
      <c r="D1078" s="165">
        <v>0</v>
      </c>
      <c r="E1078" s="253">
        <v>0</v>
      </c>
      <c r="F1078" s="463" t="str">
        <f t="shared" si="64"/>
        <v/>
      </c>
      <c r="G1078" s="463" t="str">
        <f t="shared" si="65"/>
        <v/>
      </c>
      <c r="H1078" s="460" t="str">
        <f t="shared" si="66"/>
        <v>否</v>
      </c>
      <c r="I1078" s="452" t="str">
        <f t="shared" si="67"/>
        <v>项</v>
      </c>
    </row>
    <row r="1079" ht="34.9" customHeight="1" spans="1:9">
      <c r="A1079" s="461">
        <v>2150802</v>
      </c>
      <c r="B1079" s="462" t="s">
        <v>180</v>
      </c>
      <c r="C1079" s="176"/>
      <c r="D1079" s="165">
        <v>0</v>
      </c>
      <c r="E1079" s="253">
        <v>0</v>
      </c>
      <c r="F1079" s="463" t="str">
        <f t="shared" si="64"/>
        <v/>
      </c>
      <c r="G1079" s="463" t="str">
        <f t="shared" si="65"/>
        <v/>
      </c>
      <c r="H1079" s="460" t="str">
        <f t="shared" si="66"/>
        <v>否</v>
      </c>
      <c r="I1079" s="452" t="str">
        <f t="shared" si="67"/>
        <v>项</v>
      </c>
    </row>
    <row r="1080" ht="34.9" customHeight="1" spans="1:9">
      <c r="A1080" s="461">
        <v>2150803</v>
      </c>
      <c r="B1080" s="462" t="s">
        <v>181</v>
      </c>
      <c r="C1080" s="176"/>
      <c r="D1080" s="165">
        <v>0</v>
      </c>
      <c r="E1080" s="253">
        <v>0</v>
      </c>
      <c r="F1080" s="463" t="str">
        <f t="shared" si="64"/>
        <v/>
      </c>
      <c r="G1080" s="463" t="str">
        <f t="shared" si="65"/>
        <v/>
      </c>
      <c r="H1080" s="460" t="str">
        <f t="shared" si="66"/>
        <v>否</v>
      </c>
      <c r="I1080" s="452" t="str">
        <f t="shared" si="67"/>
        <v>项</v>
      </c>
    </row>
    <row r="1081" ht="34.9" customHeight="1" spans="1:9">
      <c r="A1081" s="461">
        <v>2150804</v>
      </c>
      <c r="B1081" s="462" t="s">
        <v>990</v>
      </c>
      <c r="C1081" s="176"/>
      <c r="D1081" s="165">
        <v>0</v>
      </c>
      <c r="E1081" s="253">
        <v>0</v>
      </c>
      <c r="F1081" s="463" t="str">
        <f t="shared" si="64"/>
        <v/>
      </c>
      <c r="G1081" s="463" t="str">
        <f t="shared" si="65"/>
        <v/>
      </c>
      <c r="H1081" s="460" t="str">
        <f t="shared" si="66"/>
        <v>否</v>
      </c>
      <c r="I1081" s="452" t="str">
        <f t="shared" si="67"/>
        <v>项</v>
      </c>
    </row>
    <row r="1082" ht="34.9" customHeight="1" spans="1:9">
      <c r="A1082" s="461">
        <v>2150805</v>
      </c>
      <c r="B1082" s="462" t="s">
        <v>991</v>
      </c>
      <c r="C1082" s="176"/>
      <c r="D1082" s="165">
        <v>0</v>
      </c>
      <c r="E1082" s="253">
        <v>-4</v>
      </c>
      <c r="F1082" s="463" t="str">
        <f t="shared" si="64"/>
        <v/>
      </c>
      <c r="G1082" s="463" t="str">
        <f t="shared" si="65"/>
        <v/>
      </c>
      <c r="H1082" s="460" t="str">
        <f t="shared" si="66"/>
        <v>是</v>
      </c>
      <c r="I1082" s="452" t="str">
        <f t="shared" si="67"/>
        <v>项</v>
      </c>
    </row>
    <row r="1083" s="305" customFormat="1" ht="34.9" customHeight="1" spans="1:9">
      <c r="A1083" s="461">
        <v>2150806</v>
      </c>
      <c r="B1083" s="462" t="s">
        <v>992</v>
      </c>
      <c r="C1083" s="176"/>
      <c r="D1083" s="165">
        <v>0</v>
      </c>
      <c r="E1083" s="253">
        <v>0</v>
      </c>
      <c r="F1083" s="463" t="str">
        <f t="shared" si="64"/>
        <v/>
      </c>
      <c r="G1083" s="463" t="str">
        <f t="shared" si="65"/>
        <v/>
      </c>
      <c r="H1083" s="460" t="str">
        <f t="shared" si="66"/>
        <v>否</v>
      </c>
      <c r="I1083" s="452" t="str">
        <f t="shared" si="67"/>
        <v>项</v>
      </c>
    </row>
    <row r="1084" ht="34.9" customHeight="1" spans="1:9">
      <c r="A1084" s="461">
        <v>2150899</v>
      </c>
      <c r="B1084" s="462" t="s">
        <v>993</v>
      </c>
      <c r="C1084" s="176"/>
      <c r="D1084" s="165">
        <v>0</v>
      </c>
      <c r="E1084" s="253">
        <v>1266</v>
      </c>
      <c r="F1084" s="463" t="str">
        <f t="shared" si="64"/>
        <v/>
      </c>
      <c r="G1084" s="463" t="str">
        <f t="shared" si="65"/>
        <v/>
      </c>
      <c r="H1084" s="460" t="str">
        <f t="shared" si="66"/>
        <v>是</v>
      </c>
      <c r="I1084" s="452" t="str">
        <f t="shared" si="67"/>
        <v>项</v>
      </c>
    </row>
    <row r="1085" ht="34.9" customHeight="1" spans="1:9">
      <c r="A1085" s="461">
        <v>21599</v>
      </c>
      <c r="B1085" s="462" t="s">
        <v>994</v>
      </c>
      <c r="C1085" s="176">
        <f>SUM(C1086:C1090)</f>
        <v>0</v>
      </c>
      <c r="D1085" s="176">
        <f>SUM(D1086:D1090)</f>
        <v>0</v>
      </c>
      <c r="E1085" s="177">
        <f>SUM(E1086:E1090)</f>
        <v>0</v>
      </c>
      <c r="F1085" s="463" t="str">
        <f t="shared" si="64"/>
        <v/>
      </c>
      <c r="G1085" s="463" t="str">
        <f t="shared" si="65"/>
        <v/>
      </c>
      <c r="H1085" s="460" t="str">
        <f t="shared" si="66"/>
        <v>否</v>
      </c>
      <c r="I1085" s="452" t="str">
        <f t="shared" si="67"/>
        <v>款</v>
      </c>
    </row>
    <row r="1086" ht="34.9" customHeight="1" spans="1:9">
      <c r="A1086" s="461">
        <v>2159901</v>
      </c>
      <c r="B1086" s="462" t="s">
        <v>995</v>
      </c>
      <c r="C1086" s="176"/>
      <c r="D1086" s="176"/>
      <c r="E1086" s="177"/>
      <c r="F1086" s="463" t="str">
        <f t="shared" si="64"/>
        <v/>
      </c>
      <c r="G1086" s="463" t="str">
        <f t="shared" si="65"/>
        <v/>
      </c>
      <c r="H1086" s="460" t="str">
        <f t="shared" si="66"/>
        <v>否</v>
      </c>
      <c r="I1086" s="452" t="str">
        <f t="shared" si="67"/>
        <v>项</v>
      </c>
    </row>
    <row r="1087" ht="34.9" customHeight="1" spans="1:9">
      <c r="A1087" s="461">
        <v>2159904</v>
      </c>
      <c r="B1087" s="462" t="s">
        <v>996</v>
      </c>
      <c r="C1087" s="176"/>
      <c r="D1087" s="176"/>
      <c r="E1087" s="177"/>
      <c r="F1087" s="463" t="str">
        <f t="shared" si="64"/>
        <v/>
      </c>
      <c r="G1087" s="463" t="str">
        <f t="shared" si="65"/>
        <v/>
      </c>
      <c r="H1087" s="460" t="str">
        <f t="shared" si="66"/>
        <v>否</v>
      </c>
      <c r="I1087" s="452" t="str">
        <f t="shared" si="67"/>
        <v>项</v>
      </c>
    </row>
    <row r="1088" ht="34.9" customHeight="1" spans="1:9">
      <c r="A1088" s="461">
        <v>2159905</v>
      </c>
      <c r="B1088" s="462" t="s">
        <v>997</v>
      </c>
      <c r="C1088" s="176"/>
      <c r="D1088" s="176"/>
      <c r="E1088" s="177"/>
      <c r="F1088" s="463" t="str">
        <f t="shared" si="64"/>
        <v/>
      </c>
      <c r="G1088" s="463" t="str">
        <f t="shared" si="65"/>
        <v/>
      </c>
      <c r="H1088" s="460" t="str">
        <f t="shared" si="66"/>
        <v>否</v>
      </c>
      <c r="I1088" s="452" t="str">
        <f t="shared" si="67"/>
        <v>项</v>
      </c>
    </row>
    <row r="1089" ht="34.9" customHeight="1" spans="1:9">
      <c r="A1089" s="461">
        <v>2159906</v>
      </c>
      <c r="B1089" s="462" t="s">
        <v>998</v>
      </c>
      <c r="C1089" s="176"/>
      <c r="D1089" s="176"/>
      <c r="E1089" s="177"/>
      <c r="F1089" s="463" t="str">
        <f t="shared" si="64"/>
        <v/>
      </c>
      <c r="G1089" s="463" t="str">
        <f t="shared" si="65"/>
        <v/>
      </c>
      <c r="H1089" s="460" t="str">
        <f t="shared" si="66"/>
        <v>否</v>
      </c>
      <c r="I1089" s="452" t="str">
        <f t="shared" si="67"/>
        <v>项</v>
      </c>
    </row>
    <row r="1090" ht="34.9" customHeight="1" spans="1:9">
      <c r="A1090" s="461">
        <v>2159999</v>
      </c>
      <c r="B1090" s="462" t="s">
        <v>999</v>
      </c>
      <c r="C1090" s="176"/>
      <c r="D1090" s="176"/>
      <c r="E1090" s="177"/>
      <c r="F1090" s="463" t="str">
        <f t="shared" si="64"/>
        <v/>
      </c>
      <c r="G1090" s="463" t="str">
        <f t="shared" si="65"/>
        <v/>
      </c>
      <c r="H1090" s="460" t="str">
        <f t="shared" si="66"/>
        <v>否</v>
      </c>
      <c r="I1090" s="452" t="str">
        <f t="shared" si="67"/>
        <v>项</v>
      </c>
    </row>
    <row r="1091" ht="34.9" customHeight="1" spans="1:9">
      <c r="A1091" s="457">
        <v>216</v>
      </c>
      <c r="B1091" s="458" t="s">
        <v>146</v>
      </c>
      <c r="C1091" s="172">
        <f>SUM(C1092,C1102,C1108)</f>
        <v>1171</v>
      </c>
      <c r="D1091" s="172">
        <f>SUM(D1092,D1102,D1108)</f>
        <v>1322</v>
      </c>
      <c r="E1091" s="173">
        <f>SUM(E1092,E1102,E1108)</f>
        <v>208</v>
      </c>
      <c r="F1091" s="459">
        <f t="shared" si="64"/>
        <v>-0.822374039282664</v>
      </c>
      <c r="G1091" s="459">
        <f t="shared" si="65"/>
        <v>0.157337367624811</v>
      </c>
      <c r="H1091" s="460" t="str">
        <f t="shared" si="66"/>
        <v>是</v>
      </c>
      <c r="I1091" s="452" t="str">
        <f t="shared" si="67"/>
        <v>类</v>
      </c>
    </row>
    <row r="1092" ht="34.9" customHeight="1" spans="1:9">
      <c r="A1092" s="461">
        <v>21602</v>
      </c>
      <c r="B1092" s="462" t="s">
        <v>1000</v>
      </c>
      <c r="C1092" s="176">
        <f>SUM(C1093:C1101)</f>
        <v>78</v>
      </c>
      <c r="D1092" s="176">
        <f>SUM(D1093:D1101)</f>
        <v>1316</v>
      </c>
      <c r="E1092" s="177">
        <f>SUM(E1093:E1101)</f>
        <v>208</v>
      </c>
      <c r="F1092" s="463">
        <f t="shared" si="64"/>
        <v>1.66666666666667</v>
      </c>
      <c r="G1092" s="463">
        <f t="shared" si="65"/>
        <v>0.158054711246201</v>
      </c>
      <c r="H1092" s="460" t="str">
        <f t="shared" si="66"/>
        <v>是</v>
      </c>
      <c r="I1092" s="452" t="str">
        <f t="shared" si="67"/>
        <v>款</v>
      </c>
    </row>
    <row r="1093" s="305" customFormat="1" ht="34.9" customHeight="1" spans="1:9">
      <c r="A1093" s="461">
        <v>2160201</v>
      </c>
      <c r="B1093" s="462" t="s">
        <v>179</v>
      </c>
      <c r="C1093" s="464">
        <v>74</v>
      </c>
      <c r="D1093" s="165">
        <v>283</v>
      </c>
      <c r="E1093" s="253">
        <v>103</v>
      </c>
      <c r="F1093" s="463">
        <f t="shared" ref="F1093:F1156" si="68">IF(C1093&lt;&gt;0,E1093/C1093-1,"")</f>
        <v>0.391891891891892</v>
      </c>
      <c r="G1093" s="463">
        <f t="shared" ref="G1093:G1156" si="69">IF(D1093&lt;&gt;0,E1093/D1093,"")</f>
        <v>0.363957597173145</v>
      </c>
      <c r="H1093" s="460" t="str">
        <f t="shared" ref="H1093:H1156" si="70">IF(LEN(A1093)=3,"是",IF(B1093&lt;&gt;"",IF(SUM(C1093:E1093)&lt;&gt;0,"是","否"),"是"))</f>
        <v>是</v>
      </c>
      <c r="I1093" s="452" t="str">
        <f t="shared" ref="I1093:I1156" si="71">IF(LEN(A1093)=3,"类",IF(LEN(A1093)=5,"款","项"))</f>
        <v>项</v>
      </c>
    </row>
    <row r="1094" ht="34.9" customHeight="1" spans="1:9">
      <c r="A1094" s="461">
        <v>2160202</v>
      </c>
      <c r="B1094" s="462" t="s">
        <v>180</v>
      </c>
      <c r="C1094" s="464">
        <v>0</v>
      </c>
      <c r="D1094" s="165">
        <v>0</v>
      </c>
      <c r="E1094" s="253">
        <v>0</v>
      </c>
      <c r="F1094" s="463" t="str">
        <f t="shared" si="68"/>
        <v/>
      </c>
      <c r="G1094" s="463" t="str">
        <f t="shared" si="69"/>
        <v/>
      </c>
      <c r="H1094" s="460" t="str">
        <f t="shared" si="70"/>
        <v>否</v>
      </c>
      <c r="I1094" s="452" t="str">
        <f t="shared" si="71"/>
        <v>项</v>
      </c>
    </row>
    <row r="1095" ht="34.9" customHeight="1" spans="1:9">
      <c r="A1095" s="461">
        <v>2160203</v>
      </c>
      <c r="B1095" s="462" t="s">
        <v>181</v>
      </c>
      <c r="C1095" s="464">
        <v>0</v>
      </c>
      <c r="D1095" s="165">
        <v>0</v>
      </c>
      <c r="E1095" s="253">
        <v>0</v>
      </c>
      <c r="F1095" s="463" t="str">
        <f t="shared" si="68"/>
        <v/>
      </c>
      <c r="G1095" s="463" t="str">
        <f t="shared" si="69"/>
        <v/>
      </c>
      <c r="H1095" s="460" t="str">
        <f t="shared" si="70"/>
        <v>否</v>
      </c>
      <c r="I1095" s="452" t="str">
        <f t="shared" si="71"/>
        <v>项</v>
      </c>
    </row>
    <row r="1096" ht="34.9" customHeight="1" spans="1:9">
      <c r="A1096" s="461">
        <v>2160216</v>
      </c>
      <c r="B1096" s="462" t="s">
        <v>1001</v>
      </c>
      <c r="C1096" s="464">
        <v>0</v>
      </c>
      <c r="D1096" s="165">
        <v>0</v>
      </c>
      <c r="E1096" s="253">
        <v>0</v>
      </c>
      <c r="F1096" s="463" t="str">
        <f t="shared" si="68"/>
        <v/>
      </c>
      <c r="G1096" s="463" t="str">
        <f t="shared" si="69"/>
        <v/>
      </c>
      <c r="H1096" s="460" t="str">
        <f t="shared" si="70"/>
        <v>否</v>
      </c>
      <c r="I1096" s="452" t="str">
        <f t="shared" si="71"/>
        <v>项</v>
      </c>
    </row>
    <row r="1097" ht="34.9" customHeight="1" spans="1:9">
      <c r="A1097" s="461">
        <v>2160217</v>
      </c>
      <c r="B1097" s="462" t="s">
        <v>1002</v>
      </c>
      <c r="C1097" s="464">
        <v>0</v>
      </c>
      <c r="D1097" s="165">
        <v>0</v>
      </c>
      <c r="E1097" s="253">
        <v>0</v>
      </c>
      <c r="F1097" s="463" t="str">
        <f t="shared" si="68"/>
        <v/>
      </c>
      <c r="G1097" s="463" t="str">
        <f t="shared" si="69"/>
        <v/>
      </c>
      <c r="H1097" s="460" t="str">
        <f t="shared" si="70"/>
        <v>否</v>
      </c>
      <c r="I1097" s="452" t="str">
        <f t="shared" si="71"/>
        <v>项</v>
      </c>
    </row>
    <row r="1098" ht="34.9" customHeight="1" spans="1:9">
      <c r="A1098" s="461">
        <v>2160218</v>
      </c>
      <c r="B1098" s="462" t="s">
        <v>1003</v>
      </c>
      <c r="C1098" s="464">
        <v>0</v>
      </c>
      <c r="D1098" s="165">
        <v>0</v>
      </c>
      <c r="E1098" s="253">
        <v>0</v>
      </c>
      <c r="F1098" s="463" t="str">
        <f t="shared" si="68"/>
        <v/>
      </c>
      <c r="G1098" s="463" t="str">
        <f t="shared" si="69"/>
        <v/>
      </c>
      <c r="H1098" s="460" t="str">
        <f t="shared" si="70"/>
        <v>否</v>
      </c>
      <c r="I1098" s="452" t="str">
        <f t="shared" si="71"/>
        <v>项</v>
      </c>
    </row>
    <row r="1099" ht="34.9" customHeight="1" spans="1:9">
      <c r="A1099" s="461">
        <v>2160219</v>
      </c>
      <c r="B1099" s="462" t="s">
        <v>1004</v>
      </c>
      <c r="C1099" s="464">
        <v>0</v>
      </c>
      <c r="D1099" s="165">
        <v>1029</v>
      </c>
      <c r="E1099" s="253">
        <v>0</v>
      </c>
      <c r="F1099" s="463" t="str">
        <f t="shared" si="68"/>
        <v/>
      </c>
      <c r="G1099" s="463">
        <f t="shared" si="69"/>
        <v>0</v>
      </c>
      <c r="H1099" s="460" t="str">
        <f t="shared" si="70"/>
        <v>是</v>
      </c>
      <c r="I1099" s="452" t="str">
        <f t="shared" si="71"/>
        <v>项</v>
      </c>
    </row>
    <row r="1100" ht="34.9" customHeight="1" spans="1:9">
      <c r="A1100" s="461">
        <v>2160250</v>
      </c>
      <c r="B1100" s="462" t="s">
        <v>188</v>
      </c>
      <c r="C1100" s="464">
        <v>0</v>
      </c>
      <c r="D1100" s="165">
        <v>0</v>
      </c>
      <c r="E1100" s="253">
        <v>0</v>
      </c>
      <c r="F1100" s="463" t="str">
        <f t="shared" si="68"/>
        <v/>
      </c>
      <c r="G1100" s="463" t="str">
        <f t="shared" si="69"/>
        <v/>
      </c>
      <c r="H1100" s="460" t="str">
        <f t="shared" si="70"/>
        <v>否</v>
      </c>
      <c r="I1100" s="452" t="str">
        <f t="shared" si="71"/>
        <v>项</v>
      </c>
    </row>
    <row r="1101" ht="34.9" customHeight="1" spans="1:9">
      <c r="A1101" s="461">
        <v>2160299</v>
      </c>
      <c r="B1101" s="462" t="s">
        <v>1005</v>
      </c>
      <c r="C1101" s="464">
        <v>4</v>
      </c>
      <c r="D1101" s="165">
        <v>4</v>
      </c>
      <c r="E1101" s="253">
        <v>105</v>
      </c>
      <c r="F1101" s="463">
        <f t="shared" si="68"/>
        <v>25.25</v>
      </c>
      <c r="G1101" s="463">
        <f t="shared" si="69"/>
        <v>26.25</v>
      </c>
      <c r="H1101" s="460" t="str">
        <f t="shared" si="70"/>
        <v>是</v>
      </c>
      <c r="I1101" s="452" t="str">
        <f t="shared" si="71"/>
        <v>项</v>
      </c>
    </row>
    <row r="1102" ht="34.9" customHeight="1" spans="1:9">
      <c r="A1102" s="461">
        <v>21606</v>
      </c>
      <c r="B1102" s="462" t="s">
        <v>1006</v>
      </c>
      <c r="C1102" s="176">
        <f>SUM(C1103:C1107)</f>
        <v>6</v>
      </c>
      <c r="D1102" s="176">
        <f>SUM(D1103:D1107)</f>
        <v>6</v>
      </c>
      <c r="E1102" s="177">
        <f>SUM(E1103:E1107)</f>
        <v>0</v>
      </c>
      <c r="F1102" s="463">
        <f t="shared" si="68"/>
        <v>-1</v>
      </c>
      <c r="G1102" s="463">
        <f t="shared" si="69"/>
        <v>0</v>
      </c>
      <c r="H1102" s="460" t="str">
        <f t="shared" si="70"/>
        <v>是</v>
      </c>
      <c r="I1102" s="452" t="str">
        <f t="shared" si="71"/>
        <v>款</v>
      </c>
    </row>
    <row r="1103" ht="34.9" customHeight="1" spans="1:9">
      <c r="A1103" s="461">
        <v>2160601</v>
      </c>
      <c r="B1103" s="462" t="s">
        <v>179</v>
      </c>
      <c r="C1103" s="176"/>
      <c r="D1103" s="176"/>
      <c r="E1103" s="177"/>
      <c r="F1103" s="463" t="str">
        <f t="shared" si="68"/>
        <v/>
      </c>
      <c r="G1103" s="463" t="str">
        <f t="shared" si="69"/>
        <v/>
      </c>
      <c r="H1103" s="460" t="str">
        <f t="shared" si="70"/>
        <v>否</v>
      </c>
      <c r="I1103" s="452" t="str">
        <f t="shared" si="71"/>
        <v>项</v>
      </c>
    </row>
    <row r="1104" ht="34.9" customHeight="1" spans="1:9">
      <c r="A1104" s="461">
        <v>2160602</v>
      </c>
      <c r="B1104" s="462" t="s">
        <v>180</v>
      </c>
      <c r="C1104" s="176"/>
      <c r="D1104" s="176"/>
      <c r="E1104" s="177"/>
      <c r="F1104" s="463" t="str">
        <f t="shared" si="68"/>
        <v/>
      </c>
      <c r="G1104" s="463" t="str">
        <f t="shared" si="69"/>
        <v/>
      </c>
      <c r="H1104" s="460" t="str">
        <f t="shared" si="70"/>
        <v>否</v>
      </c>
      <c r="I1104" s="452" t="str">
        <f t="shared" si="71"/>
        <v>项</v>
      </c>
    </row>
    <row r="1105" ht="34.9" customHeight="1" spans="1:9">
      <c r="A1105" s="461">
        <v>2160603</v>
      </c>
      <c r="B1105" s="462" t="s">
        <v>181</v>
      </c>
      <c r="C1105" s="176"/>
      <c r="D1105" s="176"/>
      <c r="E1105" s="177"/>
      <c r="F1105" s="463" t="str">
        <f t="shared" si="68"/>
        <v/>
      </c>
      <c r="G1105" s="463" t="str">
        <f t="shared" si="69"/>
        <v/>
      </c>
      <c r="H1105" s="460" t="str">
        <f t="shared" si="70"/>
        <v>否</v>
      </c>
      <c r="I1105" s="452" t="str">
        <f t="shared" si="71"/>
        <v>项</v>
      </c>
    </row>
    <row r="1106" ht="34.9" customHeight="1" spans="1:9">
      <c r="A1106" s="461">
        <v>2160607</v>
      </c>
      <c r="B1106" s="462" t="s">
        <v>1007</v>
      </c>
      <c r="C1106" s="176"/>
      <c r="D1106" s="176"/>
      <c r="E1106" s="177"/>
      <c r="F1106" s="463" t="str">
        <f t="shared" si="68"/>
        <v/>
      </c>
      <c r="G1106" s="463" t="str">
        <f t="shared" si="69"/>
        <v/>
      </c>
      <c r="H1106" s="460" t="str">
        <f t="shared" si="70"/>
        <v>否</v>
      </c>
      <c r="I1106" s="452" t="str">
        <f t="shared" si="71"/>
        <v>项</v>
      </c>
    </row>
    <row r="1107" ht="34.9" customHeight="1" spans="1:9">
      <c r="A1107" s="461">
        <v>2160699</v>
      </c>
      <c r="B1107" s="462" t="s">
        <v>1008</v>
      </c>
      <c r="C1107" s="464">
        <v>6</v>
      </c>
      <c r="D1107" s="165">
        <v>6</v>
      </c>
      <c r="E1107" s="177"/>
      <c r="F1107" s="463">
        <f t="shared" si="68"/>
        <v>-1</v>
      </c>
      <c r="G1107" s="463">
        <f t="shared" si="69"/>
        <v>0</v>
      </c>
      <c r="H1107" s="460" t="str">
        <f t="shared" si="70"/>
        <v>是</v>
      </c>
      <c r="I1107" s="452" t="str">
        <f t="shared" si="71"/>
        <v>项</v>
      </c>
    </row>
    <row r="1108" ht="34.9" customHeight="1" spans="1:9">
      <c r="A1108" s="461">
        <v>21699</v>
      </c>
      <c r="B1108" s="462" t="s">
        <v>1009</v>
      </c>
      <c r="C1108" s="176">
        <f>SUM(C1109:C1110)</f>
        <v>1087</v>
      </c>
      <c r="D1108" s="176">
        <f>SUM(D1109:D1110)</f>
        <v>0</v>
      </c>
      <c r="E1108" s="177">
        <f>SUM(E1109:E1110)</f>
        <v>0</v>
      </c>
      <c r="F1108" s="463">
        <f t="shared" si="68"/>
        <v>-1</v>
      </c>
      <c r="G1108" s="463" t="str">
        <f t="shared" si="69"/>
        <v/>
      </c>
      <c r="H1108" s="460" t="str">
        <f t="shared" si="70"/>
        <v>是</v>
      </c>
      <c r="I1108" s="452" t="str">
        <f t="shared" si="71"/>
        <v>款</v>
      </c>
    </row>
    <row r="1109" ht="34.9" customHeight="1" spans="1:9">
      <c r="A1109" s="461">
        <v>2169901</v>
      </c>
      <c r="B1109" s="462" t="s">
        <v>1010</v>
      </c>
      <c r="C1109" s="176"/>
      <c r="D1109" s="176"/>
      <c r="E1109" s="177"/>
      <c r="F1109" s="463" t="str">
        <f t="shared" si="68"/>
        <v/>
      </c>
      <c r="G1109" s="463" t="str">
        <f t="shared" si="69"/>
        <v/>
      </c>
      <c r="H1109" s="460" t="str">
        <f t="shared" si="70"/>
        <v>否</v>
      </c>
      <c r="I1109" s="452" t="str">
        <f t="shared" si="71"/>
        <v>项</v>
      </c>
    </row>
    <row r="1110" ht="34.9" customHeight="1" spans="1:9">
      <c r="A1110" s="461">
        <v>2169999</v>
      </c>
      <c r="B1110" s="462" t="s">
        <v>1011</v>
      </c>
      <c r="C1110" s="464">
        <v>1087</v>
      </c>
      <c r="D1110" s="176"/>
      <c r="E1110" s="177"/>
      <c r="F1110" s="463">
        <f t="shared" si="68"/>
        <v>-1</v>
      </c>
      <c r="G1110" s="463" t="str">
        <f t="shared" si="69"/>
        <v/>
      </c>
      <c r="H1110" s="460" t="str">
        <f t="shared" si="70"/>
        <v>是</v>
      </c>
      <c r="I1110" s="452" t="str">
        <f t="shared" si="71"/>
        <v>项</v>
      </c>
    </row>
    <row r="1111" ht="34.9" customHeight="1" spans="1:9">
      <c r="A1111" s="457">
        <v>217</v>
      </c>
      <c r="B1111" s="458" t="s">
        <v>148</v>
      </c>
      <c r="C1111" s="172">
        <f>SUM(C1112,C1119,C1129,C1135,C1138)</f>
        <v>0</v>
      </c>
      <c r="D1111" s="172">
        <f>SUM(D1112,D1119,D1129,D1135,D1138)</f>
        <v>0</v>
      </c>
      <c r="E1111" s="172">
        <f>SUM(E1112,E1119,E1129,E1135,E1138)</f>
        <v>0</v>
      </c>
      <c r="F1111" s="459" t="str">
        <f t="shared" si="68"/>
        <v/>
      </c>
      <c r="G1111" s="459" t="str">
        <f t="shared" si="69"/>
        <v/>
      </c>
      <c r="H1111" s="460" t="str">
        <f t="shared" si="70"/>
        <v>是</v>
      </c>
      <c r="I1111" s="452" t="str">
        <f t="shared" si="71"/>
        <v>类</v>
      </c>
    </row>
    <row r="1112" ht="34.9" customHeight="1" spans="1:9">
      <c r="A1112" s="461">
        <v>21701</v>
      </c>
      <c r="B1112" s="462" t="s">
        <v>1012</v>
      </c>
      <c r="C1112" s="176">
        <f>SUM(C1113:C1118)</f>
        <v>0</v>
      </c>
      <c r="D1112" s="176">
        <f>SUM(D1113:D1118)</f>
        <v>0</v>
      </c>
      <c r="E1112" s="177">
        <f>SUM(E1113:E1118)</f>
        <v>0</v>
      </c>
      <c r="F1112" s="463" t="str">
        <f t="shared" si="68"/>
        <v/>
      </c>
      <c r="G1112" s="463" t="str">
        <f t="shared" si="69"/>
        <v/>
      </c>
      <c r="H1112" s="460" t="str">
        <f t="shared" si="70"/>
        <v>否</v>
      </c>
      <c r="I1112" s="452" t="str">
        <f t="shared" si="71"/>
        <v>款</v>
      </c>
    </row>
    <row r="1113" ht="34.9" customHeight="1" spans="1:9">
      <c r="A1113" s="461">
        <v>2170101</v>
      </c>
      <c r="B1113" s="472" t="s">
        <v>179</v>
      </c>
      <c r="C1113" s="176"/>
      <c r="D1113" s="176"/>
      <c r="E1113" s="177"/>
      <c r="F1113" s="463" t="str">
        <f t="shared" si="68"/>
        <v/>
      </c>
      <c r="G1113" s="463" t="str">
        <f t="shared" si="69"/>
        <v/>
      </c>
      <c r="H1113" s="460" t="str">
        <f t="shared" si="70"/>
        <v>否</v>
      </c>
      <c r="I1113" s="452" t="str">
        <f t="shared" si="71"/>
        <v>项</v>
      </c>
    </row>
    <row r="1114" ht="34.9" customHeight="1" spans="1:9">
      <c r="A1114" s="461">
        <v>2170102</v>
      </c>
      <c r="B1114" s="462" t="s">
        <v>180</v>
      </c>
      <c r="C1114" s="176"/>
      <c r="D1114" s="176"/>
      <c r="E1114" s="177"/>
      <c r="F1114" s="463" t="str">
        <f t="shared" si="68"/>
        <v/>
      </c>
      <c r="G1114" s="463" t="str">
        <f t="shared" si="69"/>
        <v/>
      </c>
      <c r="H1114" s="460" t="str">
        <f t="shared" si="70"/>
        <v>否</v>
      </c>
      <c r="I1114" s="452" t="str">
        <f t="shared" si="71"/>
        <v>项</v>
      </c>
    </row>
    <row r="1115" ht="34.9" customHeight="1" spans="1:9">
      <c r="A1115" s="461">
        <v>2170103</v>
      </c>
      <c r="B1115" s="462" t="s">
        <v>181</v>
      </c>
      <c r="C1115" s="176"/>
      <c r="D1115" s="176"/>
      <c r="E1115" s="177"/>
      <c r="F1115" s="463" t="str">
        <f t="shared" si="68"/>
        <v/>
      </c>
      <c r="G1115" s="463" t="str">
        <f t="shared" si="69"/>
        <v/>
      </c>
      <c r="H1115" s="460" t="str">
        <f t="shared" si="70"/>
        <v>否</v>
      </c>
      <c r="I1115" s="452" t="str">
        <f t="shared" si="71"/>
        <v>项</v>
      </c>
    </row>
    <row r="1116" ht="34.9" customHeight="1" spans="1:9">
      <c r="A1116" s="461">
        <v>2170104</v>
      </c>
      <c r="B1116" s="462" t="s">
        <v>1013</v>
      </c>
      <c r="C1116" s="176"/>
      <c r="D1116" s="176"/>
      <c r="E1116" s="177"/>
      <c r="F1116" s="463" t="str">
        <f t="shared" si="68"/>
        <v/>
      </c>
      <c r="G1116" s="463" t="str">
        <f t="shared" si="69"/>
        <v/>
      </c>
      <c r="H1116" s="460" t="str">
        <f t="shared" si="70"/>
        <v>否</v>
      </c>
      <c r="I1116" s="452" t="str">
        <f t="shared" si="71"/>
        <v>项</v>
      </c>
    </row>
    <row r="1117" ht="34.9" customHeight="1" spans="1:9">
      <c r="A1117" s="461">
        <v>2170150</v>
      </c>
      <c r="B1117" s="462" t="s">
        <v>188</v>
      </c>
      <c r="C1117" s="176"/>
      <c r="D1117" s="176"/>
      <c r="E1117" s="177"/>
      <c r="F1117" s="463" t="str">
        <f t="shared" si="68"/>
        <v/>
      </c>
      <c r="G1117" s="463" t="str">
        <f t="shared" si="69"/>
        <v/>
      </c>
      <c r="H1117" s="460" t="str">
        <f t="shared" si="70"/>
        <v>否</v>
      </c>
      <c r="I1117" s="452" t="str">
        <f t="shared" si="71"/>
        <v>项</v>
      </c>
    </row>
    <row r="1118" ht="34.9" customHeight="1" spans="1:9">
      <c r="A1118" s="461">
        <v>2170199</v>
      </c>
      <c r="B1118" s="462" t="s">
        <v>1014</v>
      </c>
      <c r="C1118" s="176"/>
      <c r="D1118" s="176"/>
      <c r="E1118" s="177"/>
      <c r="F1118" s="463" t="str">
        <f t="shared" si="68"/>
        <v/>
      </c>
      <c r="G1118" s="463" t="str">
        <f t="shared" si="69"/>
        <v/>
      </c>
      <c r="H1118" s="460" t="str">
        <f t="shared" si="70"/>
        <v>否</v>
      </c>
      <c r="I1118" s="452" t="str">
        <f t="shared" si="71"/>
        <v>项</v>
      </c>
    </row>
    <row r="1119" ht="34.9" customHeight="1" spans="1:9">
      <c r="A1119" s="461">
        <v>21702</v>
      </c>
      <c r="B1119" s="462" t="s">
        <v>1015</v>
      </c>
      <c r="C1119" s="176">
        <f>SUM(C1120:C1128)</f>
        <v>0</v>
      </c>
      <c r="D1119" s="176">
        <f>SUM(D1120:D1128)</f>
        <v>0</v>
      </c>
      <c r="E1119" s="176">
        <f>SUM(E1120:E1128)</f>
        <v>0</v>
      </c>
      <c r="F1119" s="463" t="str">
        <f t="shared" si="68"/>
        <v/>
      </c>
      <c r="G1119" s="463" t="str">
        <f t="shared" si="69"/>
        <v/>
      </c>
      <c r="H1119" s="460" t="str">
        <f t="shared" si="70"/>
        <v>否</v>
      </c>
      <c r="I1119" s="452" t="str">
        <f t="shared" si="71"/>
        <v>款</v>
      </c>
    </row>
    <row r="1120" ht="34.9" customHeight="1" spans="1:9">
      <c r="A1120" s="461">
        <v>2170201</v>
      </c>
      <c r="B1120" s="462" t="s">
        <v>1016</v>
      </c>
      <c r="C1120" s="176"/>
      <c r="D1120" s="176"/>
      <c r="E1120" s="177"/>
      <c r="F1120" s="463" t="str">
        <f t="shared" si="68"/>
        <v/>
      </c>
      <c r="G1120" s="463" t="str">
        <f t="shared" si="69"/>
        <v/>
      </c>
      <c r="H1120" s="460" t="str">
        <f t="shared" si="70"/>
        <v>否</v>
      </c>
      <c r="I1120" s="452" t="str">
        <f t="shared" si="71"/>
        <v>项</v>
      </c>
    </row>
    <row r="1121" ht="34.9" customHeight="1" spans="1:9">
      <c r="A1121" s="461">
        <v>2170202</v>
      </c>
      <c r="B1121" s="462" t="s">
        <v>1017</v>
      </c>
      <c r="C1121" s="176"/>
      <c r="D1121" s="176"/>
      <c r="E1121" s="177"/>
      <c r="F1121" s="463" t="str">
        <f t="shared" si="68"/>
        <v/>
      </c>
      <c r="G1121" s="463" t="str">
        <f t="shared" si="69"/>
        <v/>
      </c>
      <c r="H1121" s="460" t="str">
        <f t="shared" si="70"/>
        <v>否</v>
      </c>
      <c r="I1121" s="452" t="str">
        <f t="shared" si="71"/>
        <v>项</v>
      </c>
    </row>
    <row r="1122" ht="34.9" customHeight="1" spans="1:9">
      <c r="A1122" s="461">
        <v>2170203</v>
      </c>
      <c r="B1122" s="462" t="s">
        <v>1018</v>
      </c>
      <c r="C1122" s="176"/>
      <c r="D1122" s="176"/>
      <c r="E1122" s="177"/>
      <c r="F1122" s="463" t="str">
        <f t="shared" si="68"/>
        <v/>
      </c>
      <c r="G1122" s="463" t="str">
        <f t="shared" si="69"/>
        <v/>
      </c>
      <c r="H1122" s="460" t="str">
        <f t="shared" si="70"/>
        <v>否</v>
      </c>
      <c r="I1122" s="452" t="str">
        <f t="shared" si="71"/>
        <v>项</v>
      </c>
    </row>
    <row r="1123" ht="34.9" customHeight="1" spans="1:9">
      <c r="A1123" s="461">
        <v>2170204</v>
      </c>
      <c r="B1123" s="462" t="s">
        <v>1019</v>
      </c>
      <c r="C1123" s="176"/>
      <c r="D1123" s="176"/>
      <c r="E1123" s="177"/>
      <c r="F1123" s="463" t="str">
        <f t="shared" si="68"/>
        <v/>
      </c>
      <c r="G1123" s="463" t="str">
        <f t="shared" si="69"/>
        <v/>
      </c>
      <c r="H1123" s="460" t="str">
        <f t="shared" si="70"/>
        <v>否</v>
      </c>
      <c r="I1123" s="452" t="str">
        <f t="shared" si="71"/>
        <v>项</v>
      </c>
    </row>
    <row r="1124" ht="34.9" customHeight="1" spans="1:9">
      <c r="A1124" s="461">
        <v>2170205</v>
      </c>
      <c r="B1124" s="462" t="s">
        <v>1020</v>
      </c>
      <c r="C1124" s="176"/>
      <c r="D1124" s="176"/>
      <c r="E1124" s="177"/>
      <c r="F1124" s="463" t="str">
        <f t="shared" si="68"/>
        <v/>
      </c>
      <c r="G1124" s="463" t="str">
        <f t="shared" si="69"/>
        <v/>
      </c>
      <c r="H1124" s="460" t="str">
        <f t="shared" si="70"/>
        <v>否</v>
      </c>
      <c r="I1124" s="452" t="str">
        <f t="shared" si="71"/>
        <v>项</v>
      </c>
    </row>
    <row r="1125" ht="34.9" customHeight="1" spans="1:9">
      <c r="A1125" s="461">
        <v>2170206</v>
      </c>
      <c r="B1125" s="462" t="s">
        <v>1021</v>
      </c>
      <c r="C1125" s="176"/>
      <c r="D1125" s="176"/>
      <c r="E1125" s="177"/>
      <c r="F1125" s="463" t="str">
        <f t="shared" si="68"/>
        <v/>
      </c>
      <c r="G1125" s="463" t="str">
        <f t="shared" si="69"/>
        <v/>
      </c>
      <c r="H1125" s="460" t="str">
        <f t="shared" si="70"/>
        <v>否</v>
      </c>
      <c r="I1125" s="452" t="str">
        <f t="shared" si="71"/>
        <v>项</v>
      </c>
    </row>
    <row r="1126" ht="34.9" customHeight="1" spans="1:9">
      <c r="A1126" s="461">
        <v>2170207</v>
      </c>
      <c r="B1126" s="462" t="s">
        <v>1022</v>
      </c>
      <c r="C1126" s="176"/>
      <c r="D1126" s="176"/>
      <c r="E1126" s="177"/>
      <c r="F1126" s="463" t="str">
        <f t="shared" si="68"/>
        <v/>
      </c>
      <c r="G1126" s="463" t="str">
        <f t="shared" si="69"/>
        <v/>
      </c>
      <c r="H1126" s="460" t="str">
        <f t="shared" si="70"/>
        <v>否</v>
      </c>
      <c r="I1126" s="452" t="str">
        <f t="shared" si="71"/>
        <v>项</v>
      </c>
    </row>
    <row r="1127" ht="34.9" customHeight="1" spans="1:9">
      <c r="A1127" s="461">
        <v>2170208</v>
      </c>
      <c r="B1127" s="462" t="s">
        <v>1023</v>
      </c>
      <c r="C1127" s="176"/>
      <c r="D1127" s="176"/>
      <c r="E1127" s="177"/>
      <c r="F1127" s="463" t="str">
        <f t="shared" si="68"/>
        <v/>
      </c>
      <c r="G1127" s="463" t="str">
        <f t="shared" si="69"/>
        <v/>
      </c>
      <c r="H1127" s="460" t="str">
        <f t="shared" si="70"/>
        <v>否</v>
      </c>
      <c r="I1127" s="452" t="str">
        <f t="shared" si="71"/>
        <v>项</v>
      </c>
    </row>
    <row r="1128" ht="34.9" customHeight="1" spans="1:9">
      <c r="A1128" s="461">
        <v>2170299</v>
      </c>
      <c r="B1128" s="462" t="s">
        <v>1024</v>
      </c>
      <c r="C1128" s="176"/>
      <c r="D1128" s="176"/>
      <c r="E1128" s="177"/>
      <c r="F1128" s="463" t="str">
        <f t="shared" si="68"/>
        <v/>
      </c>
      <c r="G1128" s="463" t="str">
        <f t="shared" si="69"/>
        <v/>
      </c>
      <c r="H1128" s="460" t="str">
        <f t="shared" si="70"/>
        <v>否</v>
      </c>
      <c r="I1128" s="452" t="str">
        <f t="shared" si="71"/>
        <v>项</v>
      </c>
    </row>
    <row r="1129" ht="34.9" customHeight="1" spans="1:9">
      <c r="A1129" s="461">
        <v>21703</v>
      </c>
      <c r="B1129" s="462" t="s">
        <v>1025</v>
      </c>
      <c r="C1129" s="176">
        <f>SUM(C1130:C1134)</f>
        <v>0</v>
      </c>
      <c r="D1129" s="176">
        <f>SUM(D1130:D1134)</f>
        <v>0</v>
      </c>
      <c r="E1129" s="177">
        <f>SUM(E1130:E1134)</f>
        <v>0</v>
      </c>
      <c r="F1129" s="463" t="str">
        <f t="shared" si="68"/>
        <v/>
      </c>
      <c r="G1129" s="463" t="str">
        <f t="shared" si="69"/>
        <v/>
      </c>
      <c r="H1129" s="460" t="str">
        <f t="shared" si="70"/>
        <v>否</v>
      </c>
      <c r="I1129" s="452" t="str">
        <f t="shared" si="71"/>
        <v>款</v>
      </c>
    </row>
    <row r="1130" ht="34.9" customHeight="1" spans="1:9">
      <c r="A1130" s="461">
        <v>2170301</v>
      </c>
      <c r="B1130" s="462" t="s">
        <v>1026</v>
      </c>
      <c r="C1130" s="176"/>
      <c r="D1130" s="176"/>
      <c r="E1130" s="177"/>
      <c r="F1130" s="463" t="str">
        <f t="shared" si="68"/>
        <v/>
      </c>
      <c r="G1130" s="463" t="str">
        <f t="shared" si="69"/>
        <v/>
      </c>
      <c r="H1130" s="460" t="str">
        <f t="shared" si="70"/>
        <v>否</v>
      </c>
      <c r="I1130" s="452" t="str">
        <f t="shared" si="71"/>
        <v>项</v>
      </c>
    </row>
    <row r="1131" s="305" customFormat="1" ht="34.9" customHeight="1" spans="1:9">
      <c r="A1131" s="461">
        <v>2170302</v>
      </c>
      <c r="B1131" s="462" t="s">
        <v>1027</v>
      </c>
      <c r="C1131" s="176"/>
      <c r="D1131" s="176"/>
      <c r="E1131" s="177"/>
      <c r="F1131" s="463" t="str">
        <f t="shared" si="68"/>
        <v/>
      </c>
      <c r="G1131" s="463" t="str">
        <f t="shared" si="69"/>
        <v/>
      </c>
      <c r="H1131" s="460" t="str">
        <f t="shared" si="70"/>
        <v>否</v>
      </c>
      <c r="I1131" s="452" t="str">
        <f t="shared" si="71"/>
        <v>项</v>
      </c>
    </row>
    <row r="1132" s="305" customFormat="1" ht="34.9" customHeight="1" spans="1:9">
      <c r="A1132" s="461">
        <v>2170303</v>
      </c>
      <c r="B1132" s="462" t="s">
        <v>1028</v>
      </c>
      <c r="C1132" s="176"/>
      <c r="D1132" s="176"/>
      <c r="E1132" s="177"/>
      <c r="F1132" s="463" t="str">
        <f t="shared" si="68"/>
        <v/>
      </c>
      <c r="G1132" s="463" t="str">
        <f t="shared" si="69"/>
        <v/>
      </c>
      <c r="H1132" s="460" t="str">
        <f t="shared" si="70"/>
        <v>否</v>
      </c>
      <c r="I1132" s="452" t="str">
        <f t="shared" si="71"/>
        <v>项</v>
      </c>
    </row>
    <row r="1133" ht="34.9" customHeight="1" spans="1:9">
      <c r="A1133" s="461">
        <v>2170304</v>
      </c>
      <c r="B1133" s="462" t="s">
        <v>1029</v>
      </c>
      <c r="C1133" s="176"/>
      <c r="D1133" s="176"/>
      <c r="E1133" s="177"/>
      <c r="F1133" s="463" t="str">
        <f t="shared" si="68"/>
        <v/>
      </c>
      <c r="G1133" s="463" t="str">
        <f t="shared" si="69"/>
        <v/>
      </c>
      <c r="H1133" s="460" t="str">
        <f t="shared" si="70"/>
        <v>否</v>
      </c>
      <c r="I1133" s="452" t="str">
        <f t="shared" si="71"/>
        <v>项</v>
      </c>
    </row>
    <row r="1134" ht="34.9" customHeight="1" spans="1:9">
      <c r="A1134" s="461">
        <v>2170399</v>
      </c>
      <c r="B1134" s="462" t="s">
        <v>1030</v>
      </c>
      <c r="C1134" s="176"/>
      <c r="D1134" s="176"/>
      <c r="E1134" s="177"/>
      <c r="F1134" s="463" t="str">
        <f t="shared" si="68"/>
        <v/>
      </c>
      <c r="G1134" s="463" t="str">
        <f t="shared" si="69"/>
        <v/>
      </c>
      <c r="H1134" s="460" t="str">
        <f t="shared" si="70"/>
        <v>否</v>
      </c>
      <c r="I1134" s="452" t="str">
        <f t="shared" si="71"/>
        <v>项</v>
      </c>
    </row>
    <row r="1135" s="305" customFormat="1" ht="34.9" customHeight="1" spans="1:9">
      <c r="A1135" s="461">
        <v>21704</v>
      </c>
      <c r="B1135" s="462" t="s">
        <v>1031</v>
      </c>
      <c r="C1135" s="176">
        <f>SUM(C1136:C1137)</f>
        <v>0</v>
      </c>
      <c r="D1135" s="176">
        <f>SUM(D1136:D1137)</f>
        <v>0</v>
      </c>
      <c r="E1135" s="176">
        <f>SUM(E1136:E1137)</f>
        <v>0</v>
      </c>
      <c r="F1135" s="463" t="str">
        <f t="shared" si="68"/>
        <v/>
      </c>
      <c r="G1135" s="463" t="str">
        <f t="shared" si="69"/>
        <v/>
      </c>
      <c r="H1135" s="460" t="str">
        <f t="shared" si="70"/>
        <v>否</v>
      </c>
      <c r="I1135" s="452" t="str">
        <f t="shared" si="71"/>
        <v>款</v>
      </c>
    </row>
    <row r="1136" s="305" customFormat="1" ht="34.9" customHeight="1" spans="1:9">
      <c r="A1136" s="461">
        <v>2170401</v>
      </c>
      <c r="B1136" s="462" t="s">
        <v>1032</v>
      </c>
      <c r="C1136" s="176"/>
      <c r="D1136" s="176"/>
      <c r="E1136" s="177"/>
      <c r="F1136" s="463" t="str">
        <f t="shared" si="68"/>
        <v/>
      </c>
      <c r="G1136" s="463" t="str">
        <f t="shared" si="69"/>
        <v/>
      </c>
      <c r="H1136" s="460" t="str">
        <f t="shared" si="70"/>
        <v>否</v>
      </c>
      <c r="I1136" s="452" t="str">
        <f t="shared" si="71"/>
        <v>项</v>
      </c>
    </row>
    <row r="1137" ht="34.9" customHeight="1" spans="1:9">
      <c r="A1137" s="461">
        <v>2170499</v>
      </c>
      <c r="B1137" s="462" t="s">
        <v>1033</v>
      </c>
      <c r="C1137" s="176"/>
      <c r="D1137" s="176"/>
      <c r="E1137" s="177"/>
      <c r="F1137" s="463" t="str">
        <f t="shared" si="68"/>
        <v/>
      </c>
      <c r="G1137" s="463" t="str">
        <f t="shared" si="69"/>
        <v/>
      </c>
      <c r="H1137" s="460" t="str">
        <f t="shared" si="70"/>
        <v>否</v>
      </c>
      <c r="I1137" s="452" t="str">
        <f t="shared" si="71"/>
        <v>项</v>
      </c>
    </row>
    <row r="1138" s="305" customFormat="1" ht="34.9" customHeight="1" spans="1:9">
      <c r="A1138" s="461">
        <v>21799</v>
      </c>
      <c r="B1138" s="462" t="s">
        <v>1034</v>
      </c>
      <c r="C1138" s="176">
        <f>SUM(C1139:C1140)</f>
        <v>0</v>
      </c>
      <c r="D1138" s="176">
        <f>SUM(D1139:D1140)</f>
        <v>0</v>
      </c>
      <c r="E1138" s="176">
        <f>SUM(E1139:E1140)</f>
        <v>0</v>
      </c>
      <c r="F1138" s="463" t="str">
        <f t="shared" si="68"/>
        <v/>
      </c>
      <c r="G1138" s="463" t="str">
        <f t="shared" si="69"/>
        <v/>
      </c>
      <c r="H1138" s="460" t="str">
        <f t="shared" si="70"/>
        <v>否</v>
      </c>
      <c r="I1138" s="452" t="str">
        <f t="shared" si="71"/>
        <v>款</v>
      </c>
    </row>
    <row r="1139" ht="34.9" customHeight="1" spans="1:9">
      <c r="A1139" s="461">
        <v>2179902</v>
      </c>
      <c r="B1139" s="462" t="s">
        <v>1035</v>
      </c>
      <c r="C1139" s="176"/>
      <c r="D1139" s="176"/>
      <c r="E1139" s="176"/>
      <c r="F1139" s="463" t="str">
        <f t="shared" si="68"/>
        <v/>
      </c>
      <c r="G1139" s="463" t="str">
        <f t="shared" si="69"/>
        <v/>
      </c>
      <c r="H1139" s="460" t="str">
        <f t="shared" si="70"/>
        <v>否</v>
      </c>
      <c r="I1139" s="452" t="str">
        <f t="shared" si="71"/>
        <v>项</v>
      </c>
    </row>
    <row r="1140" ht="34.9" customHeight="1" spans="1:9">
      <c r="A1140" s="461" t="s">
        <v>1036</v>
      </c>
      <c r="B1140" s="462" t="s">
        <v>1037</v>
      </c>
      <c r="C1140" s="176"/>
      <c r="D1140" s="176"/>
      <c r="E1140" s="177"/>
      <c r="F1140" s="463" t="str">
        <f t="shared" si="68"/>
        <v/>
      </c>
      <c r="G1140" s="463" t="str">
        <f t="shared" si="69"/>
        <v/>
      </c>
      <c r="H1140" s="460" t="str">
        <f t="shared" si="70"/>
        <v>否</v>
      </c>
      <c r="I1140" s="452" t="str">
        <f t="shared" si="71"/>
        <v>项</v>
      </c>
    </row>
    <row r="1141" ht="34.9" customHeight="1" spans="1:9">
      <c r="A1141" s="457">
        <v>219</v>
      </c>
      <c r="B1141" s="458" t="s">
        <v>150</v>
      </c>
      <c r="C1141" s="172">
        <f>SUM(C1142:C1150)</f>
        <v>0</v>
      </c>
      <c r="D1141" s="172">
        <f>SUM(D1142:D1150)</f>
        <v>0</v>
      </c>
      <c r="E1141" s="173">
        <f>SUM(E1142:E1150)</f>
        <v>0</v>
      </c>
      <c r="F1141" s="459" t="str">
        <f t="shared" si="68"/>
        <v/>
      </c>
      <c r="G1141" s="459" t="str">
        <f t="shared" si="69"/>
        <v/>
      </c>
      <c r="H1141" s="460" t="str">
        <f t="shared" si="70"/>
        <v>是</v>
      </c>
      <c r="I1141" s="452" t="str">
        <f t="shared" si="71"/>
        <v>类</v>
      </c>
    </row>
    <row r="1142" s="305" customFormat="1" ht="34.9" customHeight="1" spans="1:9">
      <c r="A1142" s="461">
        <v>21901</v>
      </c>
      <c r="B1142" s="462" t="s">
        <v>1038</v>
      </c>
      <c r="C1142" s="176"/>
      <c r="D1142" s="176"/>
      <c r="E1142" s="177"/>
      <c r="F1142" s="463" t="str">
        <f t="shared" si="68"/>
        <v/>
      </c>
      <c r="G1142" s="463" t="str">
        <f t="shared" si="69"/>
        <v/>
      </c>
      <c r="H1142" s="460" t="str">
        <f t="shared" si="70"/>
        <v>否</v>
      </c>
      <c r="I1142" s="452" t="str">
        <f t="shared" si="71"/>
        <v>款</v>
      </c>
    </row>
    <row r="1143" s="305" customFormat="1" ht="34.9" customHeight="1" spans="1:9">
      <c r="A1143" s="461">
        <v>21902</v>
      </c>
      <c r="B1143" s="462" t="s">
        <v>1039</v>
      </c>
      <c r="C1143" s="176"/>
      <c r="D1143" s="176"/>
      <c r="E1143" s="177"/>
      <c r="F1143" s="463" t="str">
        <f t="shared" si="68"/>
        <v/>
      </c>
      <c r="G1143" s="463" t="str">
        <f t="shared" si="69"/>
        <v/>
      </c>
      <c r="H1143" s="460" t="str">
        <f t="shared" si="70"/>
        <v>否</v>
      </c>
      <c r="I1143" s="452" t="str">
        <f t="shared" si="71"/>
        <v>款</v>
      </c>
    </row>
    <row r="1144" s="305" customFormat="1" ht="34.9" customHeight="1" spans="1:9">
      <c r="A1144" s="461">
        <v>21903</v>
      </c>
      <c r="B1144" s="462" t="s">
        <v>1040</v>
      </c>
      <c r="C1144" s="176"/>
      <c r="D1144" s="176"/>
      <c r="E1144" s="177"/>
      <c r="F1144" s="463" t="str">
        <f t="shared" si="68"/>
        <v/>
      </c>
      <c r="G1144" s="463" t="str">
        <f t="shared" si="69"/>
        <v/>
      </c>
      <c r="H1144" s="460" t="str">
        <f t="shared" si="70"/>
        <v>否</v>
      </c>
      <c r="I1144" s="452" t="str">
        <f t="shared" si="71"/>
        <v>款</v>
      </c>
    </row>
    <row r="1145" s="305" customFormat="1" ht="34.9" customHeight="1" spans="1:9">
      <c r="A1145" s="461">
        <v>21904</v>
      </c>
      <c r="B1145" s="462" t="s">
        <v>1041</v>
      </c>
      <c r="C1145" s="176"/>
      <c r="D1145" s="176"/>
      <c r="E1145" s="177"/>
      <c r="F1145" s="463" t="str">
        <f t="shared" si="68"/>
        <v/>
      </c>
      <c r="G1145" s="463" t="str">
        <f t="shared" si="69"/>
        <v/>
      </c>
      <c r="H1145" s="460" t="str">
        <f t="shared" si="70"/>
        <v>否</v>
      </c>
      <c r="I1145" s="452" t="str">
        <f t="shared" si="71"/>
        <v>款</v>
      </c>
    </row>
    <row r="1146" s="305" customFormat="1" ht="34.9" customHeight="1" spans="1:9">
      <c r="A1146" s="461">
        <v>21905</v>
      </c>
      <c r="B1146" s="462" t="s">
        <v>1042</v>
      </c>
      <c r="C1146" s="176"/>
      <c r="D1146" s="176"/>
      <c r="E1146" s="177"/>
      <c r="F1146" s="463" t="str">
        <f t="shared" si="68"/>
        <v/>
      </c>
      <c r="G1146" s="463" t="str">
        <f t="shared" si="69"/>
        <v/>
      </c>
      <c r="H1146" s="460" t="str">
        <f t="shared" si="70"/>
        <v>否</v>
      </c>
      <c r="I1146" s="452" t="str">
        <f t="shared" si="71"/>
        <v>款</v>
      </c>
    </row>
    <row r="1147" s="305" customFormat="1" ht="34.9" customHeight="1" spans="1:9">
      <c r="A1147" s="461">
        <v>21906</v>
      </c>
      <c r="B1147" s="462" t="s">
        <v>1043</v>
      </c>
      <c r="C1147" s="176"/>
      <c r="D1147" s="176"/>
      <c r="E1147" s="177"/>
      <c r="F1147" s="463" t="str">
        <f t="shared" si="68"/>
        <v/>
      </c>
      <c r="G1147" s="463" t="str">
        <f t="shared" si="69"/>
        <v/>
      </c>
      <c r="H1147" s="460" t="str">
        <f t="shared" si="70"/>
        <v>否</v>
      </c>
      <c r="I1147" s="452" t="str">
        <f t="shared" si="71"/>
        <v>款</v>
      </c>
    </row>
    <row r="1148" s="305" customFormat="1" ht="34.9" customHeight="1" spans="1:9">
      <c r="A1148" s="461">
        <v>21907</v>
      </c>
      <c r="B1148" s="462" t="s">
        <v>1044</v>
      </c>
      <c r="C1148" s="176"/>
      <c r="D1148" s="176"/>
      <c r="E1148" s="177"/>
      <c r="F1148" s="463" t="str">
        <f t="shared" si="68"/>
        <v/>
      </c>
      <c r="G1148" s="463" t="str">
        <f t="shared" si="69"/>
        <v/>
      </c>
      <c r="H1148" s="460" t="str">
        <f t="shared" si="70"/>
        <v>否</v>
      </c>
      <c r="I1148" s="452" t="str">
        <f t="shared" si="71"/>
        <v>款</v>
      </c>
    </row>
    <row r="1149" s="305" customFormat="1" ht="34.9" customHeight="1" spans="1:9">
      <c r="A1149" s="461">
        <v>21908</v>
      </c>
      <c r="B1149" s="462" t="s">
        <v>1045</v>
      </c>
      <c r="C1149" s="176"/>
      <c r="D1149" s="176"/>
      <c r="E1149" s="177"/>
      <c r="F1149" s="463" t="str">
        <f t="shared" si="68"/>
        <v/>
      </c>
      <c r="G1149" s="463" t="str">
        <f t="shared" si="69"/>
        <v/>
      </c>
      <c r="H1149" s="460" t="str">
        <f t="shared" si="70"/>
        <v>否</v>
      </c>
      <c r="I1149" s="452" t="str">
        <f t="shared" si="71"/>
        <v>款</v>
      </c>
    </row>
    <row r="1150" ht="34.9" customHeight="1" spans="1:9">
      <c r="A1150" s="461">
        <v>21999</v>
      </c>
      <c r="B1150" s="462" t="s">
        <v>1046</v>
      </c>
      <c r="C1150" s="176"/>
      <c r="D1150" s="176"/>
      <c r="E1150" s="177"/>
      <c r="F1150" s="463" t="str">
        <f t="shared" si="68"/>
        <v/>
      </c>
      <c r="G1150" s="463" t="str">
        <f t="shared" si="69"/>
        <v/>
      </c>
      <c r="H1150" s="460" t="str">
        <f t="shared" si="70"/>
        <v>否</v>
      </c>
      <c r="I1150" s="452" t="str">
        <f t="shared" si="71"/>
        <v>款</v>
      </c>
    </row>
    <row r="1151" ht="34.9" customHeight="1" spans="1:9">
      <c r="A1151" s="457">
        <v>220</v>
      </c>
      <c r="B1151" s="458" t="s">
        <v>152</v>
      </c>
      <c r="C1151" s="172">
        <f>SUM(C1152,C1181,C1200,C1209,C1224)</f>
        <v>643</v>
      </c>
      <c r="D1151" s="172">
        <f>SUM(D1152,D1181,D1200,D1209,D1224)</f>
        <v>1024</v>
      </c>
      <c r="E1151" s="173">
        <f>SUM(E1152,E1181,E1200,E1209,E1224)</f>
        <v>5864</v>
      </c>
      <c r="F1151" s="459">
        <f t="shared" si="68"/>
        <v>8.11975116640746</v>
      </c>
      <c r="G1151" s="459">
        <f t="shared" si="69"/>
        <v>5.7265625</v>
      </c>
      <c r="H1151" s="460" t="str">
        <f t="shared" si="70"/>
        <v>是</v>
      </c>
      <c r="I1151" s="452" t="str">
        <f t="shared" si="71"/>
        <v>类</v>
      </c>
    </row>
    <row r="1152" ht="34.9" customHeight="1" spans="1:9">
      <c r="A1152" s="461">
        <v>22001</v>
      </c>
      <c r="B1152" s="462" t="s">
        <v>1047</v>
      </c>
      <c r="C1152" s="176">
        <f>SUM(C1153:C1180)</f>
        <v>597</v>
      </c>
      <c r="D1152" s="176">
        <f>SUM(D1153:D1180)</f>
        <v>978</v>
      </c>
      <c r="E1152" s="177">
        <f>SUM(E1153:E1180)</f>
        <v>5783</v>
      </c>
      <c r="F1152" s="463">
        <f t="shared" si="68"/>
        <v>8.68676716917923</v>
      </c>
      <c r="G1152" s="463">
        <f t="shared" si="69"/>
        <v>5.91308793456033</v>
      </c>
      <c r="H1152" s="460" t="str">
        <f t="shared" si="70"/>
        <v>是</v>
      </c>
      <c r="I1152" s="452" t="str">
        <f t="shared" si="71"/>
        <v>款</v>
      </c>
    </row>
    <row r="1153" ht="34.9" customHeight="1" spans="1:9">
      <c r="A1153" s="461">
        <v>2200101</v>
      </c>
      <c r="B1153" s="462" t="s">
        <v>179</v>
      </c>
      <c r="C1153" s="464">
        <v>480</v>
      </c>
      <c r="D1153" s="165">
        <v>552</v>
      </c>
      <c r="E1153" s="253">
        <v>777</v>
      </c>
      <c r="F1153" s="463">
        <f t="shared" si="68"/>
        <v>0.61875</v>
      </c>
      <c r="G1153" s="463">
        <f t="shared" si="69"/>
        <v>1.40760869565217</v>
      </c>
      <c r="H1153" s="460" t="str">
        <f t="shared" si="70"/>
        <v>是</v>
      </c>
      <c r="I1153" s="452" t="str">
        <f t="shared" si="71"/>
        <v>项</v>
      </c>
    </row>
    <row r="1154" ht="34.9" customHeight="1" spans="1:9">
      <c r="A1154" s="461">
        <v>2200102</v>
      </c>
      <c r="B1154" s="462" t="s">
        <v>180</v>
      </c>
      <c r="C1154" s="464">
        <v>0</v>
      </c>
      <c r="D1154" s="165">
        <v>0</v>
      </c>
      <c r="E1154" s="253">
        <v>2732</v>
      </c>
      <c r="F1154" s="463" t="str">
        <f t="shared" si="68"/>
        <v/>
      </c>
      <c r="G1154" s="463" t="str">
        <f t="shared" si="69"/>
        <v/>
      </c>
      <c r="H1154" s="460" t="str">
        <f t="shared" si="70"/>
        <v>是</v>
      </c>
      <c r="I1154" s="452" t="str">
        <f t="shared" si="71"/>
        <v>项</v>
      </c>
    </row>
    <row r="1155" ht="34.9" customHeight="1" spans="1:9">
      <c r="A1155" s="461">
        <v>2200103</v>
      </c>
      <c r="B1155" s="462" t="s">
        <v>181</v>
      </c>
      <c r="C1155" s="464">
        <v>0</v>
      </c>
      <c r="D1155" s="176"/>
      <c r="E1155" s="177"/>
      <c r="F1155" s="463" t="str">
        <f t="shared" si="68"/>
        <v/>
      </c>
      <c r="G1155" s="463" t="str">
        <f t="shared" si="69"/>
        <v/>
      </c>
      <c r="H1155" s="460" t="str">
        <f t="shared" si="70"/>
        <v>否</v>
      </c>
      <c r="I1155" s="452" t="str">
        <f t="shared" si="71"/>
        <v>项</v>
      </c>
    </row>
    <row r="1156" ht="34.9" customHeight="1" spans="1:9">
      <c r="A1156" s="461">
        <v>2200104</v>
      </c>
      <c r="B1156" s="462" t="s">
        <v>1048</v>
      </c>
      <c r="C1156" s="464"/>
      <c r="D1156" s="165">
        <v>0</v>
      </c>
      <c r="E1156" s="253">
        <v>413</v>
      </c>
      <c r="F1156" s="463" t="str">
        <f t="shared" si="68"/>
        <v/>
      </c>
      <c r="G1156" s="463" t="str">
        <f t="shared" si="69"/>
        <v/>
      </c>
      <c r="H1156" s="460" t="str">
        <f t="shared" si="70"/>
        <v>是</v>
      </c>
      <c r="I1156" s="452" t="str">
        <f t="shared" si="71"/>
        <v>项</v>
      </c>
    </row>
    <row r="1157" ht="34.9" customHeight="1" spans="1:9">
      <c r="A1157" s="461">
        <v>2200105</v>
      </c>
      <c r="B1157" s="462" t="s">
        <v>1049</v>
      </c>
      <c r="C1157" s="464">
        <v>117</v>
      </c>
      <c r="D1157" s="176"/>
      <c r="E1157" s="177"/>
      <c r="F1157" s="463">
        <f t="shared" ref="F1157:F1220" si="72">IF(C1157&lt;&gt;0,E1157/C1157-1,"")</f>
        <v>-1</v>
      </c>
      <c r="G1157" s="463" t="str">
        <f t="shared" ref="G1157:G1220" si="73">IF(D1157&lt;&gt;0,E1157/D1157,"")</f>
        <v/>
      </c>
      <c r="H1157" s="460" t="str">
        <f t="shared" ref="H1157:H1220" si="74">IF(LEN(A1157)=3,"是",IF(B1157&lt;&gt;"",IF(SUM(C1157:E1157)&lt;&gt;0,"是","否"),"是"))</f>
        <v>是</v>
      </c>
      <c r="I1157" s="452" t="str">
        <f t="shared" ref="I1157:I1220" si="75">IF(LEN(A1157)=3,"类",IF(LEN(A1157)=5,"款","项"))</f>
        <v>项</v>
      </c>
    </row>
    <row r="1158" ht="34.9" customHeight="1" spans="1:9">
      <c r="A1158" s="461">
        <v>2200106</v>
      </c>
      <c r="B1158" s="462" t="s">
        <v>1050</v>
      </c>
      <c r="C1158" s="464"/>
      <c r="D1158" s="165">
        <v>0</v>
      </c>
      <c r="E1158" s="253">
        <v>1688</v>
      </c>
      <c r="F1158" s="463" t="str">
        <f t="shared" si="72"/>
        <v/>
      </c>
      <c r="G1158" s="463" t="str">
        <f t="shared" si="73"/>
        <v/>
      </c>
      <c r="H1158" s="460" t="str">
        <f t="shared" si="74"/>
        <v>是</v>
      </c>
      <c r="I1158" s="452" t="str">
        <f t="shared" si="75"/>
        <v>项</v>
      </c>
    </row>
    <row r="1159" ht="34.9" customHeight="1" spans="1:9">
      <c r="A1159" s="461">
        <v>2200107</v>
      </c>
      <c r="B1159" s="462" t="s">
        <v>1051</v>
      </c>
      <c r="C1159" s="176"/>
      <c r="D1159" s="176"/>
      <c r="E1159" s="177"/>
      <c r="F1159" s="463" t="str">
        <f t="shared" si="72"/>
        <v/>
      </c>
      <c r="G1159" s="463" t="str">
        <f t="shared" si="73"/>
        <v/>
      </c>
      <c r="H1159" s="460" t="str">
        <f t="shared" si="74"/>
        <v>否</v>
      </c>
      <c r="I1159" s="452" t="str">
        <f t="shared" si="75"/>
        <v>项</v>
      </c>
    </row>
    <row r="1160" ht="34.9" customHeight="1" spans="1:9">
      <c r="A1160" s="461">
        <v>2200108</v>
      </c>
      <c r="B1160" s="462" t="s">
        <v>1052</v>
      </c>
      <c r="C1160" s="176"/>
      <c r="D1160" s="176"/>
      <c r="E1160" s="177"/>
      <c r="F1160" s="463" t="str">
        <f t="shared" si="72"/>
        <v/>
      </c>
      <c r="G1160" s="463" t="str">
        <f t="shared" si="73"/>
        <v/>
      </c>
      <c r="H1160" s="460" t="str">
        <f t="shared" si="74"/>
        <v>否</v>
      </c>
      <c r="I1160" s="452" t="str">
        <f t="shared" si="75"/>
        <v>项</v>
      </c>
    </row>
    <row r="1161" ht="34.9" customHeight="1" spans="1:9">
      <c r="A1161" s="461">
        <v>2200109</v>
      </c>
      <c r="B1161" s="462" t="s">
        <v>1053</v>
      </c>
      <c r="C1161" s="176"/>
      <c r="D1161" s="165">
        <v>0</v>
      </c>
      <c r="E1161" s="253">
        <v>14</v>
      </c>
      <c r="F1161" s="463" t="str">
        <f t="shared" si="72"/>
        <v/>
      </c>
      <c r="G1161" s="463" t="str">
        <f t="shared" si="73"/>
        <v/>
      </c>
      <c r="H1161" s="460" t="str">
        <f t="shared" si="74"/>
        <v>是</v>
      </c>
      <c r="I1161" s="452" t="str">
        <f t="shared" si="75"/>
        <v>项</v>
      </c>
    </row>
    <row r="1162" ht="34.9" customHeight="1" spans="1:9">
      <c r="A1162" s="461">
        <v>2200110</v>
      </c>
      <c r="B1162" s="462" t="s">
        <v>1054</v>
      </c>
      <c r="C1162" s="176"/>
      <c r="D1162" s="176"/>
      <c r="E1162" s="177"/>
      <c r="F1162" s="463" t="str">
        <f t="shared" si="72"/>
        <v/>
      </c>
      <c r="G1162" s="463" t="str">
        <f t="shared" si="73"/>
        <v/>
      </c>
      <c r="H1162" s="460" t="str">
        <f t="shared" si="74"/>
        <v>否</v>
      </c>
      <c r="I1162" s="452" t="str">
        <f t="shared" si="75"/>
        <v>项</v>
      </c>
    </row>
    <row r="1163" ht="34.9" customHeight="1" spans="1:9">
      <c r="A1163" s="461">
        <v>2200112</v>
      </c>
      <c r="B1163" s="462" t="s">
        <v>1055</v>
      </c>
      <c r="C1163" s="176"/>
      <c r="D1163" s="176"/>
      <c r="E1163" s="177"/>
      <c r="F1163" s="463" t="str">
        <f t="shared" si="72"/>
        <v/>
      </c>
      <c r="G1163" s="463" t="str">
        <f t="shared" si="73"/>
        <v/>
      </c>
      <c r="H1163" s="460" t="str">
        <f t="shared" si="74"/>
        <v>否</v>
      </c>
      <c r="I1163" s="452" t="str">
        <f t="shared" si="75"/>
        <v>项</v>
      </c>
    </row>
    <row r="1164" ht="34.9" customHeight="1" spans="1:9">
      <c r="A1164" s="461">
        <v>2200113</v>
      </c>
      <c r="B1164" s="462" t="s">
        <v>1056</v>
      </c>
      <c r="C1164" s="176"/>
      <c r="D1164" s="176"/>
      <c r="E1164" s="177"/>
      <c r="F1164" s="463" t="str">
        <f t="shared" si="72"/>
        <v/>
      </c>
      <c r="G1164" s="463" t="str">
        <f t="shared" si="73"/>
        <v/>
      </c>
      <c r="H1164" s="460" t="str">
        <f t="shared" si="74"/>
        <v>否</v>
      </c>
      <c r="I1164" s="452" t="str">
        <f t="shared" si="75"/>
        <v>项</v>
      </c>
    </row>
    <row r="1165" ht="34.9" customHeight="1" spans="1:9">
      <c r="A1165" s="461">
        <v>2200114</v>
      </c>
      <c r="B1165" s="462" t="s">
        <v>1057</v>
      </c>
      <c r="C1165" s="176"/>
      <c r="D1165" s="165">
        <v>5</v>
      </c>
      <c r="E1165" s="177"/>
      <c r="F1165" s="463" t="str">
        <f t="shared" si="72"/>
        <v/>
      </c>
      <c r="G1165" s="463">
        <f t="shared" si="73"/>
        <v>0</v>
      </c>
      <c r="H1165" s="460" t="str">
        <f t="shared" si="74"/>
        <v>是</v>
      </c>
      <c r="I1165" s="452" t="str">
        <f t="shared" si="75"/>
        <v>项</v>
      </c>
    </row>
    <row r="1166" ht="34.9" customHeight="1" spans="1:9">
      <c r="A1166" s="461">
        <v>2200115</v>
      </c>
      <c r="B1166" s="462" t="s">
        <v>1058</v>
      </c>
      <c r="C1166" s="176"/>
      <c r="D1166" s="176"/>
      <c r="E1166" s="177"/>
      <c r="F1166" s="463" t="str">
        <f t="shared" si="72"/>
        <v/>
      </c>
      <c r="G1166" s="463" t="str">
        <f t="shared" si="73"/>
        <v/>
      </c>
      <c r="H1166" s="460" t="str">
        <f t="shared" si="74"/>
        <v>否</v>
      </c>
      <c r="I1166" s="452" t="str">
        <f t="shared" si="75"/>
        <v>项</v>
      </c>
    </row>
    <row r="1167" s="305" customFormat="1" ht="34.9" customHeight="1" spans="1:9">
      <c r="A1167" s="461">
        <v>2200116</v>
      </c>
      <c r="B1167" s="462" t="s">
        <v>1059</v>
      </c>
      <c r="C1167" s="176"/>
      <c r="D1167" s="176"/>
      <c r="E1167" s="177"/>
      <c r="F1167" s="463" t="str">
        <f t="shared" si="72"/>
        <v/>
      </c>
      <c r="G1167" s="463" t="str">
        <f t="shared" si="73"/>
        <v/>
      </c>
      <c r="H1167" s="460" t="str">
        <f t="shared" si="74"/>
        <v>否</v>
      </c>
      <c r="I1167" s="452" t="str">
        <f t="shared" si="75"/>
        <v>项</v>
      </c>
    </row>
    <row r="1168" ht="34.9" customHeight="1" spans="1:9">
      <c r="A1168" s="461">
        <v>2200119</v>
      </c>
      <c r="B1168" s="462" t="s">
        <v>1060</v>
      </c>
      <c r="C1168" s="176"/>
      <c r="D1168" s="176"/>
      <c r="E1168" s="177"/>
      <c r="F1168" s="463" t="str">
        <f t="shared" si="72"/>
        <v/>
      </c>
      <c r="G1168" s="463" t="str">
        <f t="shared" si="73"/>
        <v/>
      </c>
      <c r="H1168" s="460" t="str">
        <f t="shared" si="74"/>
        <v>否</v>
      </c>
      <c r="I1168" s="452" t="str">
        <f t="shared" si="75"/>
        <v>项</v>
      </c>
    </row>
    <row r="1169" ht="34.9" customHeight="1" spans="1:9">
      <c r="A1169" s="461">
        <v>2200120</v>
      </c>
      <c r="B1169" s="462" t="s">
        <v>1061</v>
      </c>
      <c r="C1169" s="176"/>
      <c r="D1169" s="176"/>
      <c r="E1169" s="177"/>
      <c r="F1169" s="463" t="str">
        <f t="shared" si="72"/>
        <v/>
      </c>
      <c r="G1169" s="463" t="str">
        <f t="shared" si="73"/>
        <v/>
      </c>
      <c r="H1169" s="460" t="str">
        <f t="shared" si="74"/>
        <v>否</v>
      </c>
      <c r="I1169" s="452" t="str">
        <f t="shared" si="75"/>
        <v>项</v>
      </c>
    </row>
    <row r="1170" ht="34.9" customHeight="1" spans="1:9">
      <c r="A1170" s="461">
        <v>2200121</v>
      </c>
      <c r="B1170" s="462" t="s">
        <v>1062</v>
      </c>
      <c r="C1170" s="176"/>
      <c r="D1170" s="176"/>
      <c r="E1170" s="177"/>
      <c r="F1170" s="463" t="str">
        <f t="shared" si="72"/>
        <v/>
      </c>
      <c r="G1170" s="463" t="str">
        <f t="shared" si="73"/>
        <v/>
      </c>
      <c r="H1170" s="460" t="str">
        <f t="shared" si="74"/>
        <v>否</v>
      </c>
      <c r="I1170" s="452" t="str">
        <f t="shared" si="75"/>
        <v>项</v>
      </c>
    </row>
    <row r="1171" ht="34.9" customHeight="1" spans="1:9">
      <c r="A1171" s="461">
        <v>2200122</v>
      </c>
      <c r="B1171" s="462" t="s">
        <v>1063</v>
      </c>
      <c r="C1171" s="176"/>
      <c r="D1171" s="176"/>
      <c r="E1171" s="177"/>
      <c r="F1171" s="463" t="str">
        <f t="shared" si="72"/>
        <v/>
      </c>
      <c r="G1171" s="463" t="str">
        <f t="shared" si="73"/>
        <v/>
      </c>
      <c r="H1171" s="460" t="str">
        <f t="shared" si="74"/>
        <v>否</v>
      </c>
      <c r="I1171" s="452" t="str">
        <f t="shared" si="75"/>
        <v>项</v>
      </c>
    </row>
    <row r="1172" ht="34.9" customHeight="1" spans="1:9">
      <c r="A1172" s="461">
        <v>2200123</v>
      </c>
      <c r="B1172" s="462" t="s">
        <v>1064</v>
      </c>
      <c r="C1172" s="176"/>
      <c r="D1172" s="176"/>
      <c r="E1172" s="177"/>
      <c r="F1172" s="463" t="str">
        <f t="shared" si="72"/>
        <v/>
      </c>
      <c r="G1172" s="463" t="str">
        <f t="shared" si="73"/>
        <v/>
      </c>
      <c r="H1172" s="460" t="str">
        <f t="shared" si="74"/>
        <v>否</v>
      </c>
      <c r="I1172" s="452" t="str">
        <f t="shared" si="75"/>
        <v>项</v>
      </c>
    </row>
    <row r="1173" ht="34.9" customHeight="1" spans="1:9">
      <c r="A1173" s="461">
        <v>2200124</v>
      </c>
      <c r="B1173" s="462" t="s">
        <v>1065</v>
      </c>
      <c r="C1173" s="176"/>
      <c r="D1173" s="176"/>
      <c r="E1173" s="177"/>
      <c r="F1173" s="463" t="str">
        <f t="shared" si="72"/>
        <v/>
      </c>
      <c r="G1173" s="463" t="str">
        <f t="shared" si="73"/>
        <v/>
      </c>
      <c r="H1173" s="460" t="str">
        <f t="shared" si="74"/>
        <v>否</v>
      </c>
      <c r="I1173" s="452" t="str">
        <f t="shared" si="75"/>
        <v>项</v>
      </c>
    </row>
    <row r="1174" ht="34.9" customHeight="1" spans="1:9">
      <c r="A1174" s="461">
        <v>2200125</v>
      </c>
      <c r="B1174" s="462" t="s">
        <v>1066</v>
      </c>
      <c r="C1174" s="176"/>
      <c r="D1174" s="176"/>
      <c r="E1174" s="177"/>
      <c r="F1174" s="463" t="str">
        <f t="shared" si="72"/>
        <v/>
      </c>
      <c r="G1174" s="463" t="str">
        <f t="shared" si="73"/>
        <v/>
      </c>
      <c r="H1174" s="460" t="str">
        <f t="shared" si="74"/>
        <v>否</v>
      </c>
      <c r="I1174" s="452" t="str">
        <f t="shared" si="75"/>
        <v>项</v>
      </c>
    </row>
    <row r="1175" s="305" customFormat="1" ht="34.9" customHeight="1" spans="1:9">
      <c r="A1175" s="461">
        <v>2200126</v>
      </c>
      <c r="B1175" s="462" t="s">
        <v>1067</v>
      </c>
      <c r="C1175" s="176"/>
      <c r="D1175" s="176"/>
      <c r="E1175" s="177"/>
      <c r="F1175" s="463" t="str">
        <f t="shared" si="72"/>
        <v/>
      </c>
      <c r="G1175" s="463" t="str">
        <f t="shared" si="73"/>
        <v/>
      </c>
      <c r="H1175" s="460" t="str">
        <f t="shared" si="74"/>
        <v>否</v>
      </c>
      <c r="I1175" s="452" t="str">
        <f t="shared" si="75"/>
        <v>项</v>
      </c>
    </row>
    <row r="1176" s="305" customFormat="1" ht="34.9" customHeight="1" spans="1:9">
      <c r="A1176" s="461">
        <v>2200127</v>
      </c>
      <c r="B1176" s="462" t="s">
        <v>1068</v>
      </c>
      <c r="C1176" s="176"/>
      <c r="D1176" s="176"/>
      <c r="E1176" s="177"/>
      <c r="F1176" s="463" t="str">
        <f t="shared" si="72"/>
        <v/>
      </c>
      <c r="G1176" s="463" t="str">
        <f t="shared" si="73"/>
        <v/>
      </c>
      <c r="H1176" s="460" t="str">
        <f t="shared" si="74"/>
        <v>否</v>
      </c>
      <c r="I1176" s="452" t="str">
        <f t="shared" si="75"/>
        <v>项</v>
      </c>
    </row>
    <row r="1177" s="305" customFormat="1" ht="34.9" customHeight="1" spans="1:9">
      <c r="A1177" s="461">
        <v>2200128</v>
      </c>
      <c r="B1177" s="462" t="s">
        <v>1069</v>
      </c>
      <c r="C1177" s="176"/>
      <c r="D1177" s="176"/>
      <c r="E1177" s="177"/>
      <c r="F1177" s="463" t="str">
        <f t="shared" si="72"/>
        <v/>
      </c>
      <c r="G1177" s="463" t="str">
        <f t="shared" si="73"/>
        <v/>
      </c>
      <c r="H1177" s="460" t="str">
        <f t="shared" si="74"/>
        <v>否</v>
      </c>
      <c r="I1177" s="452" t="str">
        <f t="shared" si="75"/>
        <v>项</v>
      </c>
    </row>
    <row r="1178" s="305" customFormat="1" ht="34.9" customHeight="1" spans="1:9">
      <c r="A1178" s="461">
        <v>2200129</v>
      </c>
      <c r="B1178" s="462" t="s">
        <v>1070</v>
      </c>
      <c r="C1178" s="176"/>
      <c r="D1178" s="176"/>
      <c r="E1178" s="177"/>
      <c r="F1178" s="463" t="str">
        <f t="shared" si="72"/>
        <v/>
      </c>
      <c r="G1178" s="463" t="str">
        <f t="shared" si="73"/>
        <v/>
      </c>
      <c r="H1178" s="460" t="str">
        <f t="shared" si="74"/>
        <v>否</v>
      </c>
      <c r="I1178" s="452" t="str">
        <f t="shared" si="75"/>
        <v>项</v>
      </c>
    </row>
    <row r="1179" s="305" customFormat="1" ht="34.9" customHeight="1" spans="1:9">
      <c r="A1179" s="461">
        <v>2200150</v>
      </c>
      <c r="B1179" s="462" t="s">
        <v>188</v>
      </c>
      <c r="C1179" s="176"/>
      <c r="D1179" s="176"/>
      <c r="E1179" s="177"/>
      <c r="F1179" s="463" t="str">
        <f t="shared" si="72"/>
        <v/>
      </c>
      <c r="G1179" s="463" t="str">
        <f t="shared" si="73"/>
        <v/>
      </c>
      <c r="H1179" s="460" t="str">
        <f t="shared" si="74"/>
        <v>否</v>
      </c>
      <c r="I1179" s="452" t="str">
        <f t="shared" si="75"/>
        <v>项</v>
      </c>
    </row>
    <row r="1180" s="305" customFormat="1" ht="34.9" customHeight="1" spans="1:9">
      <c r="A1180" s="461">
        <v>2200199</v>
      </c>
      <c r="B1180" s="462" t="s">
        <v>1071</v>
      </c>
      <c r="C1180" s="176"/>
      <c r="D1180" s="165">
        <v>421</v>
      </c>
      <c r="E1180" s="253">
        <v>159</v>
      </c>
      <c r="F1180" s="463" t="str">
        <f t="shared" si="72"/>
        <v/>
      </c>
      <c r="G1180" s="463">
        <f t="shared" si="73"/>
        <v>0.377672209026128</v>
      </c>
      <c r="H1180" s="460" t="str">
        <f t="shared" si="74"/>
        <v>是</v>
      </c>
      <c r="I1180" s="452" t="str">
        <f t="shared" si="75"/>
        <v>项</v>
      </c>
    </row>
    <row r="1181" s="305" customFormat="1" ht="34.9" customHeight="1" spans="1:9">
      <c r="A1181" s="461">
        <v>22002</v>
      </c>
      <c r="B1181" s="462" t="s">
        <v>1072</v>
      </c>
      <c r="C1181" s="176">
        <f>SUM(C1182:C1199)</f>
        <v>0</v>
      </c>
      <c r="D1181" s="176">
        <f>SUM(D1182:D1199)</f>
        <v>0</v>
      </c>
      <c r="E1181" s="177">
        <f>SUM(E1182:E1199)</f>
        <v>0</v>
      </c>
      <c r="F1181" s="463" t="str">
        <f t="shared" si="72"/>
        <v/>
      </c>
      <c r="G1181" s="463" t="str">
        <f t="shared" si="73"/>
        <v/>
      </c>
      <c r="H1181" s="460" t="str">
        <f t="shared" si="74"/>
        <v>否</v>
      </c>
      <c r="I1181" s="452" t="str">
        <f t="shared" si="75"/>
        <v>款</v>
      </c>
    </row>
    <row r="1182" s="305" customFormat="1" ht="34.9" customHeight="1" spans="1:9">
      <c r="A1182" s="461">
        <v>2200201</v>
      </c>
      <c r="B1182" s="462" t="s">
        <v>179</v>
      </c>
      <c r="C1182" s="176"/>
      <c r="D1182" s="176"/>
      <c r="E1182" s="177"/>
      <c r="F1182" s="463" t="str">
        <f t="shared" si="72"/>
        <v/>
      </c>
      <c r="G1182" s="463" t="str">
        <f t="shared" si="73"/>
        <v/>
      </c>
      <c r="H1182" s="460" t="str">
        <f t="shared" si="74"/>
        <v>否</v>
      </c>
      <c r="I1182" s="452" t="str">
        <f t="shared" si="75"/>
        <v>项</v>
      </c>
    </row>
    <row r="1183" s="305" customFormat="1" ht="34.9" customHeight="1" spans="1:9">
      <c r="A1183" s="461">
        <v>2200202</v>
      </c>
      <c r="B1183" s="462" t="s">
        <v>180</v>
      </c>
      <c r="C1183" s="176"/>
      <c r="D1183" s="176"/>
      <c r="E1183" s="177"/>
      <c r="F1183" s="463" t="str">
        <f t="shared" si="72"/>
        <v/>
      </c>
      <c r="G1183" s="463" t="str">
        <f t="shared" si="73"/>
        <v/>
      </c>
      <c r="H1183" s="460" t="str">
        <f t="shared" si="74"/>
        <v>否</v>
      </c>
      <c r="I1183" s="452" t="str">
        <f t="shared" si="75"/>
        <v>项</v>
      </c>
    </row>
    <row r="1184" s="305" customFormat="1" ht="34.9" customHeight="1" spans="1:9">
      <c r="A1184" s="461">
        <v>2200203</v>
      </c>
      <c r="B1184" s="462" t="s">
        <v>181</v>
      </c>
      <c r="C1184" s="176"/>
      <c r="D1184" s="176"/>
      <c r="E1184" s="177"/>
      <c r="F1184" s="463" t="str">
        <f t="shared" si="72"/>
        <v/>
      </c>
      <c r="G1184" s="463" t="str">
        <f t="shared" si="73"/>
        <v/>
      </c>
      <c r="H1184" s="460" t="str">
        <f t="shared" si="74"/>
        <v>否</v>
      </c>
      <c r="I1184" s="452" t="str">
        <f t="shared" si="75"/>
        <v>项</v>
      </c>
    </row>
    <row r="1185" s="305" customFormat="1" ht="34.9" customHeight="1" spans="1:9">
      <c r="A1185" s="461">
        <v>2200204</v>
      </c>
      <c r="B1185" s="462" t="s">
        <v>1073</v>
      </c>
      <c r="C1185" s="176"/>
      <c r="D1185" s="176"/>
      <c r="E1185" s="177"/>
      <c r="F1185" s="463" t="str">
        <f t="shared" si="72"/>
        <v/>
      </c>
      <c r="G1185" s="463" t="str">
        <f t="shared" si="73"/>
        <v/>
      </c>
      <c r="H1185" s="460" t="str">
        <f t="shared" si="74"/>
        <v>否</v>
      </c>
      <c r="I1185" s="452" t="str">
        <f t="shared" si="75"/>
        <v>项</v>
      </c>
    </row>
    <row r="1186" s="305" customFormat="1" ht="34.9" customHeight="1" spans="1:9">
      <c r="A1186" s="461">
        <v>2200205</v>
      </c>
      <c r="B1186" s="462" t="s">
        <v>1074</v>
      </c>
      <c r="C1186" s="176"/>
      <c r="D1186" s="176"/>
      <c r="E1186" s="177"/>
      <c r="F1186" s="463" t="str">
        <f t="shared" si="72"/>
        <v/>
      </c>
      <c r="G1186" s="463" t="str">
        <f t="shared" si="73"/>
        <v/>
      </c>
      <c r="H1186" s="460" t="str">
        <f t="shared" si="74"/>
        <v>否</v>
      </c>
      <c r="I1186" s="452" t="str">
        <f t="shared" si="75"/>
        <v>项</v>
      </c>
    </row>
    <row r="1187" s="305" customFormat="1" ht="34.9" customHeight="1" spans="1:9">
      <c r="A1187" s="461">
        <v>2200206</v>
      </c>
      <c r="B1187" s="462" t="s">
        <v>1075</v>
      </c>
      <c r="C1187" s="176"/>
      <c r="D1187" s="176"/>
      <c r="E1187" s="177"/>
      <c r="F1187" s="463" t="str">
        <f t="shared" si="72"/>
        <v/>
      </c>
      <c r="G1187" s="463" t="str">
        <f t="shared" si="73"/>
        <v/>
      </c>
      <c r="H1187" s="460" t="str">
        <f t="shared" si="74"/>
        <v>否</v>
      </c>
      <c r="I1187" s="452" t="str">
        <f t="shared" si="75"/>
        <v>项</v>
      </c>
    </row>
    <row r="1188" s="305" customFormat="1" ht="34.9" customHeight="1" spans="1:9">
      <c r="A1188" s="461">
        <v>2200207</v>
      </c>
      <c r="B1188" s="462" t="s">
        <v>1076</v>
      </c>
      <c r="C1188" s="176"/>
      <c r="D1188" s="176"/>
      <c r="E1188" s="177"/>
      <c r="F1188" s="463" t="str">
        <f t="shared" si="72"/>
        <v/>
      </c>
      <c r="G1188" s="463" t="str">
        <f t="shared" si="73"/>
        <v/>
      </c>
      <c r="H1188" s="460" t="str">
        <f t="shared" si="74"/>
        <v>否</v>
      </c>
      <c r="I1188" s="452" t="str">
        <f t="shared" si="75"/>
        <v>项</v>
      </c>
    </row>
    <row r="1189" s="305" customFormat="1" ht="34.9" customHeight="1" spans="1:9">
      <c r="A1189" s="461">
        <v>2200208</v>
      </c>
      <c r="B1189" s="462" t="s">
        <v>1077</v>
      </c>
      <c r="C1189" s="176"/>
      <c r="D1189" s="176"/>
      <c r="E1189" s="177"/>
      <c r="F1189" s="463" t="str">
        <f t="shared" si="72"/>
        <v/>
      </c>
      <c r="G1189" s="463" t="str">
        <f t="shared" si="73"/>
        <v/>
      </c>
      <c r="H1189" s="460" t="str">
        <f t="shared" si="74"/>
        <v>否</v>
      </c>
      <c r="I1189" s="452" t="str">
        <f t="shared" si="75"/>
        <v>项</v>
      </c>
    </row>
    <row r="1190" s="305" customFormat="1" ht="34.9" customHeight="1" spans="1:9">
      <c r="A1190" s="461">
        <v>2200209</v>
      </c>
      <c r="B1190" s="462" t="s">
        <v>1078</v>
      </c>
      <c r="C1190" s="176"/>
      <c r="D1190" s="176"/>
      <c r="E1190" s="177"/>
      <c r="F1190" s="463" t="str">
        <f t="shared" si="72"/>
        <v/>
      </c>
      <c r="G1190" s="463" t="str">
        <f t="shared" si="73"/>
        <v/>
      </c>
      <c r="H1190" s="460" t="str">
        <f t="shared" si="74"/>
        <v>否</v>
      </c>
      <c r="I1190" s="452" t="str">
        <f t="shared" si="75"/>
        <v>项</v>
      </c>
    </row>
    <row r="1191" s="305" customFormat="1" ht="34.9" customHeight="1" spans="1:9">
      <c r="A1191" s="461">
        <v>2200210</v>
      </c>
      <c r="B1191" s="462" t="s">
        <v>1079</v>
      </c>
      <c r="C1191" s="176"/>
      <c r="D1191" s="176"/>
      <c r="E1191" s="177"/>
      <c r="F1191" s="463" t="str">
        <f t="shared" si="72"/>
        <v/>
      </c>
      <c r="G1191" s="463" t="str">
        <f t="shared" si="73"/>
        <v/>
      </c>
      <c r="H1191" s="460" t="str">
        <f t="shared" si="74"/>
        <v>否</v>
      </c>
      <c r="I1191" s="452" t="str">
        <f t="shared" si="75"/>
        <v>项</v>
      </c>
    </row>
    <row r="1192" s="305" customFormat="1" ht="34.9" customHeight="1" spans="1:9">
      <c r="A1192" s="461">
        <v>2200211</v>
      </c>
      <c r="B1192" s="462" t="s">
        <v>1064</v>
      </c>
      <c r="C1192" s="176"/>
      <c r="D1192" s="176"/>
      <c r="E1192" s="177"/>
      <c r="F1192" s="463" t="str">
        <f t="shared" si="72"/>
        <v/>
      </c>
      <c r="G1192" s="463" t="str">
        <f t="shared" si="73"/>
        <v/>
      </c>
      <c r="H1192" s="460" t="str">
        <f t="shared" si="74"/>
        <v>否</v>
      </c>
      <c r="I1192" s="452" t="str">
        <f t="shared" si="75"/>
        <v>项</v>
      </c>
    </row>
    <row r="1193" s="305" customFormat="1" ht="34.9" customHeight="1" spans="1:9">
      <c r="A1193" s="461">
        <v>2200212</v>
      </c>
      <c r="B1193" s="462" t="s">
        <v>1080</v>
      </c>
      <c r="C1193" s="176"/>
      <c r="D1193" s="176"/>
      <c r="E1193" s="177"/>
      <c r="F1193" s="463" t="str">
        <f t="shared" si="72"/>
        <v/>
      </c>
      <c r="G1193" s="463" t="str">
        <f t="shared" si="73"/>
        <v/>
      </c>
      <c r="H1193" s="460" t="str">
        <f t="shared" si="74"/>
        <v>否</v>
      </c>
      <c r="I1193" s="452" t="str">
        <f t="shared" si="75"/>
        <v>项</v>
      </c>
    </row>
    <row r="1194" ht="34.9" customHeight="1" spans="1:9">
      <c r="A1194" s="461">
        <v>2200213</v>
      </c>
      <c r="B1194" s="462" t="s">
        <v>1066</v>
      </c>
      <c r="C1194" s="176"/>
      <c r="D1194" s="176"/>
      <c r="E1194" s="177"/>
      <c r="F1194" s="463" t="str">
        <f t="shared" si="72"/>
        <v/>
      </c>
      <c r="G1194" s="463" t="str">
        <f t="shared" si="73"/>
        <v/>
      </c>
      <c r="H1194" s="460" t="str">
        <f t="shared" si="74"/>
        <v>否</v>
      </c>
      <c r="I1194" s="452" t="str">
        <f t="shared" si="75"/>
        <v>项</v>
      </c>
    </row>
    <row r="1195" ht="34.9" customHeight="1" spans="1:9">
      <c r="A1195" s="461">
        <v>2200215</v>
      </c>
      <c r="B1195" s="462" t="s">
        <v>1067</v>
      </c>
      <c r="C1195" s="176"/>
      <c r="D1195" s="176"/>
      <c r="E1195" s="177"/>
      <c r="F1195" s="463" t="str">
        <f t="shared" si="72"/>
        <v/>
      </c>
      <c r="G1195" s="463" t="str">
        <f t="shared" si="73"/>
        <v/>
      </c>
      <c r="H1195" s="460" t="str">
        <f t="shared" si="74"/>
        <v>否</v>
      </c>
      <c r="I1195" s="452" t="str">
        <f t="shared" si="75"/>
        <v>项</v>
      </c>
    </row>
    <row r="1196" ht="34.9" customHeight="1" spans="1:9">
      <c r="A1196" s="461">
        <v>2200217</v>
      </c>
      <c r="B1196" s="462" t="s">
        <v>1068</v>
      </c>
      <c r="C1196" s="176"/>
      <c r="D1196" s="176"/>
      <c r="E1196" s="177"/>
      <c r="F1196" s="463" t="str">
        <f t="shared" si="72"/>
        <v/>
      </c>
      <c r="G1196" s="463" t="str">
        <f t="shared" si="73"/>
        <v/>
      </c>
      <c r="H1196" s="460" t="str">
        <f t="shared" si="74"/>
        <v>否</v>
      </c>
      <c r="I1196" s="452" t="str">
        <f t="shared" si="75"/>
        <v>项</v>
      </c>
    </row>
    <row r="1197" ht="34.9" customHeight="1" spans="1:9">
      <c r="A1197" s="461">
        <v>2200218</v>
      </c>
      <c r="B1197" s="462" t="s">
        <v>1081</v>
      </c>
      <c r="C1197" s="176"/>
      <c r="D1197" s="176"/>
      <c r="E1197" s="177"/>
      <c r="F1197" s="463" t="str">
        <f t="shared" si="72"/>
        <v/>
      </c>
      <c r="G1197" s="463" t="str">
        <f t="shared" si="73"/>
        <v/>
      </c>
      <c r="H1197" s="460" t="str">
        <f t="shared" si="74"/>
        <v>否</v>
      </c>
      <c r="I1197" s="452" t="str">
        <f t="shared" si="75"/>
        <v>项</v>
      </c>
    </row>
    <row r="1198" ht="34.9" customHeight="1" spans="1:9">
      <c r="A1198" s="461">
        <v>2200250</v>
      </c>
      <c r="B1198" s="462" t="s">
        <v>188</v>
      </c>
      <c r="C1198" s="176"/>
      <c r="D1198" s="176"/>
      <c r="E1198" s="177"/>
      <c r="F1198" s="463" t="str">
        <f t="shared" si="72"/>
        <v/>
      </c>
      <c r="G1198" s="463" t="str">
        <f t="shared" si="73"/>
        <v/>
      </c>
      <c r="H1198" s="460" t="str">
        <f t="shared" si="74"/>
        <v>否</v>
      </c>
      <c r="I1198" s="452" t="str">
        <f t="shared" si="75"/>
        <v>项</v>
      </c>
    </row>
    <row r="1199" s="305" customFormat="1" ht="34.9" customHeight="1" spans="1:9">
      <c r="A1199" s="461">
        <v>2200299</v>
      </c>
      <c r="B1199" s="462" t="s">
        <v>1082</v>
      </c>
      <c r="C1199" s="176"/>
      <c r="D1199" s="176"/>
      <c r="E1199" s="177"/>
      <c r="F1199" s="463" t="str">
        <f t="shared" si="72"/>
        <v/>
      </c>
      <c r="G1199" s="463" t="str">
        <f t="shared" si="73"/>
        <v/>
      </c>
      <c r="H1199" s="460" t="str">
        <f t="shared" si="74"/>
        <v>否</v>
      </c>
      <c r="I1199" s="452" t="str">
        <f t="shared" si="75"/>
        <v>项</v>
      </c>
    </row>
    <row r="1200" ht="34.9" customHeight="1" spans="1:9">
      <c r="A1200" s="461">
        <v>22003</v>
      </c>
      <c r="B1200" s="462" t="s">
        <v>1083</v>
      </c>
      <c r="C1200" s="176">
        <f>SUM(C1201:C1208)</f>
        <v>0</v>
      </c>
      <c r="D1200" s="176">
        <f>SUM(D1201:D1208)</f>
        <v>0</v>
      </c>
      <c r="E1200" s="177">
        <f>SUM(E1201:E1208)</f>
        <v>0</v>
      </c>
      <c r="F1200" s="463" t="str">
        <f t="shared" si="72"/>
        <v/>
      </c>
      <c r="G1200" s="463" t="str">
        <f t="shared" si="73"/>
        <v/>
      </c>
      <c r="H1200" s="460" t="str">
        <f t="shared" si="74"/>
        <v>否</v>
      </c>
      <c r="I1200" s="452" t="str">
        <f t="shared" si="75"/>
        <v>款</v>
      </c>
    </row>
    <row r="1201" ht="34.9" customHeight="1" spans="1:9">
      <c r="A1201" s="461">
        <v>2200301</v>
      </c>
      <c r="B1201" s="462" t="s">
        <v>179</v>
      </c>
      <c r="C1201" s="176"/>
      <c r="D1201" s="176"/>
      <c r="E1201" s="177"/>
      <c r="F1201" s="463" t="str">
        <f t="shared" si="72"/>
        <v/>
      </c>
      <c r="G1201" s="463" t="str">
        <f t="shared" si="73"/>
        <v/>
      </c>
      <c r="H1201" s="460" t="str">
        <f t="shared" si="74"/>
        <v>否</v>
      </c>
      <c r="I1201" s="452" t="str">
        <f t="shared" si="75"/>
        <v>项</v>
      </c>
    </row>
    <row r="1202" ht="34.9" customHeight="1" spans="1:9">
      <c r="A1202" s="461">
        <v>2200302</v>
      </c>
      <c r="B1202" s="462" t="s">
        <v>180</v>
      </c>
      <c r="C1202" s="176"/>
      <c r="D1202" s="176"/>
      <c r="E1202" s="177"/>
      <c r="F1202" s="463" t="str">
        <f t="shared" si="72"/>
        <v/>
      </c>
      <c r="G1202" s="463" t="str">
        <f t="shared" si="73"/>
        <v/>
      </c>
      <c r="H1202" s="460" t="str">
        <f t="shared" si="74"/>
        <v>否</v>
      </c>
      <c r="I1202" s="452" t="str">
        <f t="shared" si="75"/>
        <v>项</v>
      </c>
    </row>
    <row r="1203" ht="34.9" customHeight="1" spans="1:9">
      <c r="A1203" s="461">
        <v>2200303</v>
      </c>
      <c r="B1203" s="462" t="s">
        <v>181</v>
      </c>
      <c r="C1203" s="176"/>
      <c r="D1203" s="176"/>
      <c r="E1203" s="177"/>
      <c r="F1203" s="463" t="str">
        <f t="shared" si="72"/>
        <v/>
      </c>
      <c r="G1203" s="463" t="str">
        <f t="shared" si="73"/>
        <v/>
      </c>
      <c r="H1203" s="460" t="str">
        <f t="shared" si="74"/>
        <v>否</v>
      </c>
      <c r="I1203" s="452" t="str">
        <f t="shared" si="75"/>
        <v>项</v>
      </c>
    </row>
    <row r="1204" ht="34.9" customHeight="1" spans="1:9">
      <c r="A1204" s="461">
        <v>2200304</v>
      </c>
      <c r="B1204" s="462" t="s">
        <v>1084</v>
      </c>
      <c r="C1204" s="176"/>
      <c r="D1204" s="176"/>
      <c r="E1204" s="177"/>
      <c r="F1204" s="463" t="str">
        <f t="shared" si="72"/>
        <v/>
      </c>
      <c r="G1204" s="463" t="str">
        <f t="shared" si="73"/>
        <v/>
      </c>
      <c r="H1204" s="460" t="str">
        <f t="shared" si="74"/>
        <v>否</v>
      </c>
      <c r="I1204" s="452" t="str">
        <f t="shared" si="75"/>
        <v>项</v>
      </c>
    </row>
    <row r="1205" ht="34.9" customHeight="1" spans="1:9">
      <c r="A1205" s="461">
        <v>2200305</v>
      </c>
      <c r="B1205" s="462" t="s">
        <v>1085</v>
      </c>
      <c r="C1205" s="176"/>
      <c r="D1205" s="176"/>
      <c r="E1205" s="177"/>
      <c r="F1205" s="463" t="str">
        <f t="shared" si="72"/>
        <v/>
      </c>
      <c r="G1205" s="463" t="str">
        <f t="shared" si="73"/>
        <v/>
      </c>
      <c r="H1205" s="460" t="str">
        <f t="shared" si="74"/>
        <v>否</v>
      </c>
      <c r="I1205" s="452" t="str">
        <f t="shared" si="75"/>
        <v>项</v>
      </c>
    </row>
    <row r="1206" ht="34.9" customHeight="1" spans="1:9">
      <c r="A1206" s="461">
        <v>2200306</v>
      </c>
      <c r="B1206" s="462" t="s">
        <v>1086</v>
      </c>
      <c r="C1206" s="176"/>
      <c r="D1206" s="176"/>
      <c r="E1206" s="177"/>
      <c r="F1206" s="463" t="str">
        <f t="shared" si="72"/>
        <v/>
      </c>
      <c r="G1206" s="463" t="str">
        <f t="shared" si="73"/>
        <v/>
      </c>
      <c r="H1206" s="460" t="str">
        <f t="shared" si="74"/>
        <v>否</v>
      </c>
      <c r="I1206" s="452" t="str">
        <f t="shared" si="75"/>
        <v>项</v>
      </c>
    </row>
    <row r="1207" ht="34.9" customHeight="1" spans="1:9">
      <c r="A1207" s="461">
        <v>2200350</v>
      </c>
      <c r="B1207" s="462" t="s">
        <v>188</v>
      </c>
      <c r="C1207" s="176"/>
      <c r="D1207" s="176"/>
      <c r="E1207" s="177"/>
      <c r="F1207" s="463" t="str">
        <f t="shared" si="72"/>
        <v/>
      </c>
      <c r="G1207" s="463" t="str">
        <f t="shared" si="73"/>
        <v/>
      </c>
      <c r="H1207" s="460" t="str">
        <f t="shared" si="74"/>
        <v>否</v>
      </c>
      <c r="I1207" s="452" t="str">
        <f t="shared" si="75"/>
        <v>项</v>
      </c>
    </row>
    <row r="1208" ht="34.9" customHeight="1" spans="1:9">
      <c r="A1208" s="461">
        <v>2200399</v>
      </c>
      <c r="B1208" s="462" t="s">
        <v>1087</v>
      </c>
      <c r="C1208" s="176"/>
      <c r="D1208" s="176"/>
      <c r="E1208" s="177"/>
      <c r="F1208" s="463" t="str">
        <f t="shared" si="72"/>
        <v/>
      </c>
      <c r="G1208" s="463" t="str">
        <f t="shared" si="73"/>
        <v/>
      </c>
      <c r="H1208" s="460" t="str">
        <f t="shared" si="74"/>
        <v>否</v>
      </c>
      <c r="I1208" s="452" t="str">
        <f t="shared" si="75"/>
        <v>项</v>
      </c>
    </row>
    <row r="1209" ht="34.9" customHeight="1" spans="1:9">
      <c r="A1209" s="461">
        <v>22005</v>
      </c>
      <c r="B1209" s="462" t="s">
        <v>1088</v>
      </c>
      <c r="C1209" s="176">
        <f>SUM(C1210:C1223)</f>
        <v>46</v>
      </c>
      <c r="D1209" s="176">
        <f>SUM(D1210:D1223)</f>
        <v>46</v>
      </c>
      <c r="E1209" s="177">
        <f>SUM(E1210:E1223)</f>
        <v>81</v>
      </c>
      <c r="F1209" s="463">
        <f t="shared" si="72"/>
        <v>0.760869565217391</v>
      </c>
      <c r="G1209" s="463">
        <f t="shared" si="73"/>
        <v>1.76086956521739</v>
      </c>
      <c r="H1209" s="460" t="str">
        <f t="shared" si="74"/>
        <v>是</v>
      </c>
      <c r="I1209" s="452" t="str">
        <f t="shared" si="75"/>
        <v>款</v>
      </c>
    </row>
    <row r="1210" ht="34.9" customHeight="1" spans="1:9">
      <c r="A1210" s="461">
        <v>2200501</v>
      </c>
      <c r="B1210" s="462" t="s">
        <v>179</v>
      </c>
      <c r="C1210" s="176"/>
      <c r="D1210" s="165">
        <v>0</v>
      </c>
      <c r="E1210" s="253">
        <v>11</v>
      </c>
      <c r="F1210" s="463" t="str">
        <f t="shared" si="72"/>
        <v/>
      </c>
      <c r="G1210" s="463" t="str">
        <f t="shared" si="73"/>
        <v/>
      </c>
      <c r="H1210" s="460" t="str">
        <f t="shared" si="74"/>
        <v>是</v>
      </c>
      <c r="I1210" s="452" t="str">
        <f t="shared" si="75"/>
        <v>项</v>
      </c>
    </row>
    <row r="1211" ht="34.9" customHeight="1" spans="1:9">
      <c r="A1211" s="461">
        <v>2200502</v>
      </c>
      <c r="B1211" s="462" t="s">
        <v>180</v>
      </c>
      <c r="C1211" s="176"/>
      <c r="D1211" s="165">
        <v>0</v>
      </c>
      <c r="E1211" s="253">
        <v>0</v>
      </c>
      <c r="F1211" s="463" t="str">
        <f t="shared" si="72"/>
        <v/>
      </c>
      <c r="G1211" s="463" t="str">
        <f t="shared" si="73"/>
        <v/>
      </c>
      <c r="H1211" s="460" t="str">
        <f t="shared" si="74"/>
        <v>否</v>
      </c>
      <c r="I1211" s="452" t="str">
        <f t="shared" si="75"/>
        <v>项</v>
      </c>
    </row>
    <row r="1212" ht="34.9" customHeight="1" spans="1:9">
      <c r="A1212" s="461">
        <v>2200503</v>
      </c>
      <c r="B1212" s="462" t="s">
        <v>181</v>
      </c>
      <c r="C1212" s="176"/>
      <c r="D1212" s="165">
        <v>0</v>
      </c>
      <c r="E1212" s="253">
        <v>0</v>
      </c>
      <c r="F1212" s="463" t="str">
        <f t="shared" si="72"/>
        <v/>
      </c>
      <c r="G1212" s="463" t="str">
        <f t="shared" si="73"/>
        <v/>
      </c>
      <c r="H1212" s="460" t="str">
        <f t="shared" si="74"/>
        <v>否</v>
      </c>
      <c r="I1212" s="452" t="str">
        <f t="shared" si="75"/>
        <v>项</v>
      </c>
    </row>
    <row r="1213" ht="34.9" customHeight="1" spans="1:9">
      <c r="A1213" s="461">
        <v>2200504</v>
      </c>
      <c r="B1213" s="462" t="s">
        <v>1089</v>
      </c>
      <c r="C1213" s="176"/>
      <c r="D1213" s="165">
        <v>0</v>
      </c>
      <c r="E1213" s="253">
        <v>0</v>
      </c>
      <c r="F1213" s="463" t="str">
        <f t="shared" si="72"/>
        <v/>
      </c>
      <c r="G1213" s="463" t="str">
        <f t="shared" si="73"/>
        <v/>
      </c>
      <c r="H1213" s="460" t="str">
        <f t="shared" si="74"/>
        <v>否</v>
      </c>
      <c r="I1213" s="452" t="str">
        <f t="shared" si="75"/>
        <v>项</v>
      </c>
    </row>
    <row r="1214" ht="34.9" customHeight="1" spans="1:9">
      <c r="A1214" s="461">
        <v>2200506</v>
      </c>
      <c r="B1214" s="462" t="s">
        <v>1090</v>
      </c>
      <c r="C1214" s="176"/>
      <c r="D1214" s="165">
        <v>0</v>
      </c>
      <c r="E1214" s="253">
        <v>0</v>
      </c>
      <c r="F1214" s="463" t="str">
        <f t="shared" si="72"/>
        <v/>
      </c>
      <c r="G1214" s="463" t="str">
        <f t="shared" si="73"/>
        <v/>
      </c>
      <c r="H1214" s="460" t="str">
        <f t="shared" si="74"/>
        <v>否</v>
      </c>
      <c r="I1214" s="452" t="str">
        <f t="shared" si="75"/>
        <v>项</v>
      </c>
    </row>
    <row r="1215" ht="34.9" customHeight="1" spans="1:9">
      <c r="A1215" s="461">
        <v>2200507</v>
      </c>
      <c r="B1215" s="462" t="s">
        <v>1091</v>
      </c>
      <c r="C1215" s="176"/>
      <c r="D1215" s="165">
        <v>0</v>
      </c>
      <c r="E1215" s="253">
        <v>0</v>
      </c>
      <c r="F1215" s="463" t="str">
        <f t="shared" si="72"/>
        <v/>
      </c>
      <c r="G1215" s="463" t="str">
        <f t="shared" si="73"/>
        <v/>
      </c>
      <c r="H1215" s="460" t="str">
        <f t="shared" si="74"/>
        <v>否</v>
      </c>
      <c r="I1215" s="452" t="str">
        <f t="shared" si="75"/>
        <v>项</v>
      </c>
    </row>
    <row r="1216" ht="34.9" customHeight="1" spans="1:9">
      <c r="A1216" s="461">
        <v>2200508</v>
      </c>
      <c r="B1216" s="462" t="s">
        <v>1092</v>
      </c>
      <c r="C1216" s="176"/>
      <c r="D1216" s="165">
        <v>0</v>
      </c>
      <c r="E1216" s="253">
        <v>0</v>
      </c>
      <c r="F1216" s="463" t="str">
        <f t="shared" si="72"/>
        <v/>
      </c>
      <c r="G1216" s="463" t="str">
        <f t="shared" si="73"/>
        <v/>
      </c>
      <c r="H1216" s="460" t="str">
        <f t="shared" si="74"/>
        <v>否</v>
      </c>
      <c r="I1216" s="452" t="str">
        <f t="shared" si="75"/>
        <v>项</v>
      </c>
    </row>
    <row r="1217" ht="34.9" customHeight="1" spans="1:9">
      <c r="A1217" s="461">
        <v>2200509</v>
      </c>
      <c r="B1217" s="462" t="s">
        <v>1093</v>
      </c>
      <c r="C1217" s="464">
        <v>46</v>
      </c>
      <c r="D1217" s="165">
        <v>46</v>
      </c>
      <c r="E1217" s="253">
        <v>70</v>
      </c>
      <c r="F1217" s="463">
        <f t="shared" si="72"/>
        <v>0.521739130434783</v>
      </c>
      <c r="G1217" s="463">
        <f t="shared" si="73"/>
        <v>1.52173913043478</v>
      </c>
      <c r="H1217" s="460" t="str">
        <f t="shared" si="74"/>
        <v>是</v>
      </c>
      <c r="I1217" s="452" t="str">
        <f t="shared" si="75"/>
        <v>项</v>
      </c>
    </row>
    <row r="1218" ht="34.9" customHeight="1" spans="1:9">
      <c r="A1218" s="461">
        <v>2200510</v>
      </c>
      <c r="B1218" s="462" t="s">
        <v>1094</v>
      </c>
      <c r="C1218" s="176"/>
      <c r="D1218" s="176"/>
      <c r="E1218" s="177"/>
      <c r="F1218" s="463" t="str">
        <f t="shared" si="72"/>
        <v/>
      </c>
      <c r="G1218" s="463" t="str">
        <f t="shared" si="73"/>
        <v/>
      </c>
      <c r="H1218" s="460" t="str">
        <f t="shared" si="74"/>
        <v>否</v>
      </c>
      <c r="I1218" s="452" t="str">
        <f t="shared" si="75"/>
        <v>项</v>
      </c>
    </row>
    <row r="1219" s="305" customFormat="1" ht="34.9" customHeight="1" spans="1:9">
      <c r="A1219" s="461">
        <v>2200511</v>
      </c>
      <c r="B1219" s="462" t="s">
        <v>1095</v>
      </c>
      <c r="C1219" s="176"/>
      <c r="D1219" s="176"/>
      <c r="E1219" s="177"/>
      <c r="F1219" s="463" t="str">
        <f t="shared" si="72"/>
        <v/>
      </c>
      <c r="G1219" s="463" t="str">
        <f t="shared" si="73"/>
        <v/>
      </c>
      <c r="H1219" s="460" t="str">
        <f t="shared" si="74"/>
        <v>否</v>
      </c>
      <c r="I1219" s="452" t="str">
        <f t="shared" si="75"/>
        <v>项</v>
      </c>
    </row>
    <row r="1220" ht="34.9" customHeight="1" spans="1:9">
      <c r="A1220" s="461">
        <v>2200512</v>
      </c>
      <c r="B1220" s="462" t="s">
        <v>1096</v>
      </c>
      <c r="C1220" s="176"/>
      <c r="D1220" s="176"/>
      <c r="E1220" s="177"/>
      <c r="F1220" s="463" t="str">
        <f t="shared" si="72"/>
        <v/>
      </c>
      <c r="G1220" s="463" t="str">
        <f t="shared" si="73"/>
        <v/>
      </c>
      <c r="H1220" s="460" t="str">
        <f t="shared" si="74"/>
        <v>否</v>
      </c>
      <c r="I1220" s="452" t="str">
        <f t="shared" si="75"/>
        <v>项</v>
      </c>
    </row>
    <row r="1221" ht="34.9" customHeight="1" spans="1:9">
      <c r="A1221" s="461">
        <v>2200513</v>
      </c>
      <c r="B1221" s="462" t="s">
        <v>1097</v>
      </c>
      <c r="C1221" s="176"/>
      <c r="D1221" s="176"/>
      <c r="E1221" s="177"/>
      <c r="F1221" s="463" t="str">
        <f t="shared" ref="F1221:F1284" si="76">IF(C1221&lt;&gt;0,E1221/C1221-1,"")</f>
        <v/>
      </c>
      <c r="G1221" s="463" t="str">
        <f t="shared" ref="G1221:G1284" si="77">IF(D1221&lt;&gt;0,E1221/D1221,"")</f>
        <v/>
      </c>
      <c r="H1221" s="460" t="str">
        <f t="shared" ref="H1221:H1284" si="78">IF(LEN(A1221)=3,"是",IF(B1221&lt;&gt;"",IF(SUM(C1221:E1221)&lt;&gt;0,"是","否"),"是"))</f>
        <v>否</v>
      </c>
      <c r="I1221" s="452" t="str">
        <f t="shared" ref="I1221:I1284" si="79">IF(LEN(A1221)=3,"类",IF(LEN(A1221)=5,"款","项"))</f>
        <v>项</v>
      </c>
    </row>
    <row r="1222" ht="34.9" customHeight="1" spans="1:9">
      <c r="A1222" s="461">
        <v>2200514</v>
      </c>
      <c r="B1222" s="462" t="s">
        <v>1098</v>
      </c>
      <c r="C1222" s="176"/>
      <c r="D1222" s="176"/>
      <c r="E1222" s="177"/>
      <c r="F1222" s="463" t="str">
        <f t="shared" si="76"/>
        <v/>
      </c>
      <c r="G1222" s="463" t="str">
        <f t="shared" si="77"/>
        <v/>
      </c>
      <c r="H1222" s="460" t="str">
        <f t="shared" si="78"/>
        <v>否</v>
      </c>
      <c r="I1222" s="452" t="str">
        <f t="shared" si="79"/>
        <v>项</v>
      </c>
    </row>
    <row r="1223" ht="34.9" customHeight="1" spans="1:9">
      <c r="A1223" s="461">
        <v>2200599</v>
      </c>
      <c r="B1223" s="462" t="s">
        <v>1099</v>
      </c>
      <c r="C1223" s="176"/>
      <c r="D1223" s="176"/>
      <c r="E1223" s="177"/>
      <c r="F1223" s="463" t="str">
        <f t="shared" si="76"/>
        <v/>
      </c>
      <c r="G1223" s="463" t="str">
        <f t="shared" si="77"/>
        <v/>
      </c>
      <c r="H1223" s="460" t="str">
        <f t="shared" si="78"/>
        <v>否</v>
      </c>
      <c r="I1223" s="452" t="str">
        <f t="shared" si="79"/>
        <v>项</v>
      </c>
    </row>
    <row r="1224" ht="34.9" customHeight="1" spans="1:9">
      <c r="A1224" s="461">
        <v>22099</v>
      </c>
      <c r="B1224" s="462" t="s">
        <v>1100</v>
      </c>
      <c r="C1224" s="176">
        <f>C1225</f>
        <v>0</v>
      </c>
      <c r="D1224" s="176">
        <f>D1225</f>
        <v>0</v>
      </c>
      <c r="E1224" s="176">
        <f>E1225</f>
        <v>0</v>
      </c>
      <c r="F1224" s="463" t="str">
        <f t="shared" si="76"/>
        <v/>
      </c>
      <c r="G1224" s="463" t="str">
        <f t="shared" si="77"/>
        <v/>
      </c>
      <c r="H1224" s="460" t="str">
        <f t="shared" si="78"/>
        <v>否</v>
      </c>
      <c r="I1224" s="452" t="str">
        <f t="shared" si="79"/>
        <v>款</v>
      </c>
    </row>
    <row r="1225" ht="34.9" customHeight="1" spans="1:9">
      <c r="A1225" s="461" t="s">
        <v>1101</v>
      </c>
      <c r="B1225" s="462" t="s">
        <v>1102</v>
      </c>
      <c r="C1225" s="176"/>
      <c r="D1225" s="176"/>
      <c r="E1225" s="177"/>
      <c r="F1225" s="463" t="str">
        <f t="shared" si="76"/>
        <v/>
      </c>
      <c r="G1225" s="463" t="str">
        <f t="shared" si="77"/>
        <v/>
      </c>
      <c r="H1225" s="460" t="str">
        <f t="shared" si="78"/>
        <v>否</v>
      </c>
      <c r="I1225" s="452" t="str">
        <f t="shared" si="79"/>
        <v>项</v>
      </c>
    </row>
    <row r="1226" ht="34.9" customHeight="1" spans="1:9">
      <c r="A1226" s="457">
        <v>221</v>
      </c>
      <c r="B1226" s="458" t="s">
        <v>154</v>
      </c>
      <c r="C1226" s="172">
        <f>SUM(C1227,C1238,C1242)</f>
        <v>4755</v>
      </c>
      <c r="D1226" s="172">
        <f>SUM(D1227,D1238,D1242)</f>
        <v>4917</v>
      </c>
      <c r="E1226" s="173">
        <f>SUM(E1227,E1238,E1242)</f>
        <v>5557</v>
      </c>
      <c r="F1226" s="459">
        <f t="shared" si="76"/>
        <v>0.168664563617245</v>
      </c>
      <c r="G1226" s="459">
        <f t="shared" si="77"/>
        <v>1.13016066707342</v>
      </c>
      <c r="H1226" s="460" t="str">
        <f t="shared" si="78"/>
        <v>是</v>
      </c>
      <c r="I1226" s="452" t="str">
        <f t="shared" si="79"/>
        <v>类</v>
      </c>
    </row>
    <row r="1227" s="305" customFormat="1" ht="34.9" customHeight="1" spans="1:9">
      <c r="A1227" s="461">
        <v>22101</v>
      </c>
      <c r="B1227" s="462" t="s">
        <v>1103</v>
      </c>
      <c r="C1227" s="176">
        <f>SUM(C1228:C1237)</f>
        <v>1374</v>
      </c>
      <c r="D1227" s="176">
        <f>SUM(D1228:D1237)</f>
        <v>1536</v>
      </c>
      <c r="E1227" s="177">
        <f>SUM(E1228:E1237)</f>
        <v>2050</v>
      </c>
      <c r="F1227" s="463">
        <f t="shared" si="76"/>
        <v>0.491994177583697</v>
      </c>
      <c r="G1227" s="463">
        <f t="shared" si="77"/>
        <v>1.33463541666667</v>
      </c>
      <c r="H1227" s="460" t="str">
        <f t="shared" si="78"/>
        <v>是</v>
      </c>
      <c r="I1227" s="452" t="str">
        <f t="shared" si="79"/>
        <v>款</v>
      </c>
    </row>
    <row r="1228" ht="34.9" customHeight="1" spans="1:9">
      <c r="A1228" s="461">
        <v>2210101</v>
      </c>
      <c r="B1228" s="462" t="s">
        <v>1104</v>
      </c>
      <c r="C1228" s="176"/>
      <c r="D1228" s="165">
        <v>0</v>
      </c>
      <c r="E1228" s="253">
        <v>0</v>
      </c>
      <c r="F1228" s="463" t="str">
        <f t="shared" si="76"/>
        <v/>
      </c>
      <c r="G1228" s="463" t="str">
        <f t="shared" si="77"/>
        <v/>
      </c>
      <c r="H1228" s="460" t="str">
        <f t="shared" si="78"/>
        <v>否</v>
      </c>
      <c r="I1228" s="452" t="str">
        <f t="shared" si="79"/>
        <v>项</v>
      </c>
    </row>
    <row r="1229" s="305" customFormat="1" ht="34.9" customHeight="1" spans="1:9">
      <c r="A1229" s="461">
        <v>2210102</v>
      </c>
      <c r="B1229" s="462" t="s">
        <v>1105</v>
      </c>
      <c r="C1229" s="176"/>
      <c r="D1229" s="165">
        <v>0</v>
      </c>
      <c r="E1229" s="253">
        <v>0</v>
      </c>
      <c r="F1229" s="463" t="str">
        <f t="shared" si="76"/>
        <v/>
      </c>
      <c r="G1229" s="463" t="str">
        <f t="shared" si="77"/>
        <v/>
      </c>
      <c r="H1229" s="460" t="str">
        <f t="shared" si="78"/>
        <v>否</v>
      </c>
      <c r="I1229" s="452" t="str">
        <f t="shared" si="79"/>
        <v>项</v>
      </c>
    </row>
    <row r="1230" ht="34.9" customHeight="1" spans="1:9">
      <c r="A1230" s="461">
        <v>2210103</v>
      </c>
      <c r="B1230" s="462" t="s">
        <v>1106</v>
      </c>
      <c r="C1230" s="464">
        <v>278</v>
      </c>
      <c r="D1230" s="165">
        <v>278</v>
      </c>
      <c r="E1230" s="253">
        <v>194</v>
      </c>
      <c r="F1230" s="463">
        <f t="shared" si="76"/>
        <v>-0.302158273381295</v>
      </c>
      <c r="G1230" s="463">
        <f t="shared" si="77"/>
        <v>0.697841726618705</v>
      </c>
      <c r="H1230" s="460" t="str">
        <f t="shared" si="78"/>
        <v>是</v>
      </c>
      <c r="I1230" s="452" t="str">
        <f t="shared" si="79"/>
        <v>项</v>
      </c>
    </row>
    <row r="1231" ht="34.9" customHeight="1" spans="1:9">
      <c r="A1231" s="461">
        <v>2210104</v>
      </c>
      <c r="B1231" s="462" t="s">
        <v>1107</v>
      </c>
      <c r="C1231" s="464">
        <v>0</v>
      </c>
      <c r="D1231" s="165">
        <v>0</v>
      </c>
      <c r="E1231" s="253">
        <v>0</v>
      </c>
      <c r="F1231" s="463" t="str">
        <f t="shared" si="76"/>
        <v/>
      </c>
      <c r="G1231" s="463" t="str">
        <f t="shared" si="77"/>
        <v/>
      </c>
      <c r="H1231" s="460" t="str">
        <f t="shared" si="78"/>
        <v>否</v>
      </c>
      <c r="I1231" s="452" t="str">
        <f t="shared" si="79"/>
        <v>项</v>
      </c>
    </row>
    <row r="1232" ht="34.9" customHeight="1" spans="1:9">
      <c r="A1232" s="461">
        <v>2210105</v>
      </c>
      <c r="B1232" s="462" t="s">
        <v>1108</v>
      </c>
      <c r="C1232" s="464">
        <v>1096</v>
      </c>
      <c r="D1232" s="165">
        <v>1258</v>
      </c>
      <c r="E1232" s="253">
        <v>194</v>
      </c>
      <c r="F1232" s="463">
        <f t="shared" si="76"/>
        <v>-0.822992700729927</v>
      </c>
      <c r="G1232" s="463">
        <f t="shared" si="77"/>
        <v>0.154213036565978</v>
      </c>
      <c r="H1232" s="460" t="str">
        <f t="shared" si="78"/>
        <v>是</v>
      </c>
      <c r="I1232" s="452" t="str">
        <f t="shared" si="79"/>
        <v>项</v>
      </c>
    </row>
    <row r="1233" ht="34.9" customHeight="1" spans="1:9">
      <c r="A1233" s="461">
        <v>2210106</v>
      </c>
      <c r="B1233" s="462" t="s">
        <v>1109</v>
      </c>
      <c r="C1233" s="176"/>
      <c r="D1233" s="165">
        <v>0</v>
      </c>
      <c r="E1233" s="253">
        <v>0</v>
      </c>
      <c r="F1233" s="463" t="str">
        <f t="shared" si="76"/>
        <v/>
      </c>
      <c r="G1233" s="463" t="str">
        <f t="shared" si="77"/>
        <v/>
      </c>
      <c r="H1233" s="460" t="str">
        <f t="shared" si="78"/>
        <v>否</v>
      </c>
      <c r="I1233" s="452" t="str">
        <f t="shared" si="79"/>
        <v>项</v>
      </c>
    </row>
    <row r="1234" ht="34.9" customHeight="1" spans="1:9">
      <c r="A1234" s="461">
        <v>2210107</v>
      </c>
      <c r="B1234" s="462" t="s">
        <v>1110</v>
      </c>
      <c r="C1234" s="176"/>
      <c r="D1234" s="165">
        <v>0</v>
      </c>
      <c r="E1234" s="253">
        <v>10</v>
      </c>
      <c r="F1234" s="463" t="str">
        <f t="shared" si="76"/>
        <v/>
      </c>
      <c r="G1234" s="463" t="str">
        <f t="shared" si="77"/>
        <v/>
      </c>
      <c r="H1234" s="460" t="str">
        <f t="shared" si="78"/>
        <v>是</v>
      </c>
      <c r="I1234" s="452" t="str">
        <f t="shared" si="79"/>
        <v>项</v>
      </c>
    </row>
    <row r="1235" s="305" customFormat="1" ht="34.9" customHeight="1" spans="1:9">
      <c r="A1235" s="461">
        <v>2210108</v>
      </c>
      <c r="B1235" s="462" t="s">
        <v>1111</v>
      </c>
      <c r="C1235" s="176"/>
      <c r="D1235" s="165">
        <v>0</v>
      </c>
      <c r="E1235" s="253">
        <v>1652</v>
      </c>
      <c r="F1235" s="463" t="str">
        <f t="shared" si="76"/>
        <v/>
      </c>
      <c r="G1235" s="463" t="str">
        <f t="shared" si="77"/>
        <v/>
      </c>
      <c r="H1235" s="460" t="str">
        <f t="shared" si="78"/>
        <v>是</v>
      </c>
      <c r="I1235" s="452" t="str">
        <f t="shared" si="79"/>
        <v>项</v>
      </c>
    </row>
    <row r="1236" ht="34.9" customHeight="1" spans="1:9">
      <c r="A1236" s="461">
        <v>2210109</v>
      </c>
      <c r="B1236" s="462" t="s">
        <v>1112</v>
      </c>
      <c r="C1236" s="176"/>
      <c r="D1236" s="165">
        <v>0</v>
      </c>
      <c r="E1236" s="253">
        <v>0</v>
      </c>
      <c r="F1236" s="463" t="str">
        <f t="shared" si="76"/>
        <v/>
      </c>
      <c r="G1236" s="463" t="str">
        <f t="shared" si="77"/>
        <v/>
      </c>
      <c r="H1236" s="460" t="str">
        <f t="shared" si="78"/>
        <v>否</v>
      </c>
      <c r="I1236" s="452" t="str">
        <f t="shared" si="79"/>
        <v>项</v>
      </c>
    </row>
    <row r="1237" s="305" customFormat="1" ht="34.9" customHeight="1" spans="1:9">
      <c r="A1237" s="461">
        <v>2210199</v>
      </c>
      <c r="B1237" s="462" t="s">
        <v>1113</v>
      </c>
      <c r="C1237" s="176"/>
      <c r="D1237" s="165">
        <v>0</v>
      </c>
      <c r="E1237" s="253">
        <v>0</v>
      </c>
      <c r="F1237" s="463" t="str">
        <f t="shared" si="76"/>
        <v/>
      </c>
      <c r="G1237" s="463" t="str">
        <f t="shared" si="77"/>
        <v/>
      </c>
      <c r="H1237" s="460" t="str">
        <f t="shared" si="78"/>
        <v>否</v>
      </c>
      <c r="I1237" s="452" t="str">
        <f t="shared" si="79"/>
        <v>项</v>
      </c>
    </row>
    <row r="1238" ht="34.9" customHeight="1" spans="1:9">
      <c r="A1238" s="461">
        <v>22102</v>
      </c>
      <c r="B1238" s="462" t="s">
        <v>1114</v>
      </c>
      <c r="C1238" s="176">
        <f>SUM(C1239:C1241)</f>
        <v>3381</v>
      </c>
      <c r="D1238" s="176">
        <f>SUM(D1239:D1241)</f>
        <v>3381</v>
      </c>
      <c r="E1238" s="177">
        <f>SUM(E1239:E1241)</f>
        <v>3507</v>
      </c>
      <c r="F1238" s="463">
        <f t="shared" si="76"/>
        <v>0.0372670807453417</v>
      </c>
      <c r="G1238" s="463">
        <f t="shared" si="77"/>
        <v>1.03726708074534</v>
      </c>
      <c r="H1238" s="460" t="str">
        <f t="shared" si="78"/>
        <v>是</v>
      </c>
      <c r="I1238" s="452" t="str">
        <f t="shared" si="79"/>
        <v>款</v>
      </c>
    </row>
    <row r="1239" ht="34.9" customHeight="1" spans="1:9">
      <c r="A1239" s="461">
        <v>2210201</v>
      </c>
      <c r="B1239" s="462" t="s">
        <v>1115</v>
      </c>
      <c r="C1239" s="464">
        <v>3381</v>
      </c>
      <c r="D1239" s="165">
        <v>3381</v>
      </c>
      <c r="E1239" s="253">
        <v>3507</v>
      </c>
      <c r="F1239" s="463">
        <f t="shared" si="76"/>
        <v>0.0372670807453417</v>
      </c>
      <c r="G1239" s="463">
        <f t="shared" si="77"/>
        <v>1.03726708074534</v>
      </c>
      <c r="H1239" s="460" t="str">
        <f t="shared" si="78"/>
        <v>是</v>
      </c>
      <c r="I1239" s="452" t="str">
        <f t="shared" si="79"/>
        <v>项</v>
      </c>
    </row>
    <row r="1240" ht="34.9" customHeight="1" spans="1:9">
      <c r="A1240" s="461">
        <v>2210202</v>
      </c>
      <c r="B1240" s="462" t="s">
        <v>1116</v>
      </c>
      <c r="C1240" s="176"/>
      <c r="D1240" s="176"/>
      <c r="E1240" s="177"/>
      <c r="F1240" s="463" t="str">
        <f t="shared" si="76"/>
        <v/>
      </c>
      <c r="G1240" s="463" t="str">
        <f t="shared" si="77"/>
        <v/>
      </c>
      <c r="H1240" s="460" t="str">
        <f t="shared" si="78"/>
        <v>否</v>
      </c>
      <c r="I1240" s="452" t="str">
        <f t="shared" si="79"/>
        <v>项</v>
      </c>
    </row>
    <row r="1241" ht="34.9" customHeight="1" spans="1:9">
      <c r="A1241" s="461">
        <v>2210203</v>
      </c>
      <c r="B1241" s="462" t="s">
        <v>1117</v>
      </c>
      <c r="C1241" s="176"/>
      <c r="D1241" s="176"/>
      <c r="E1241" s="177"/>
      <c r="F1241" s="463" t="str">
        <f t="shared" si="76"/>
        <v/>
      </c>
      <c r="G1241" s="463" t="str">
        <f t="shared" si="77"/>
        <v/>
      </c>
      <c r="H1241" s="460" t="str">
        <f t="shared" si="78"/>
        <v>否</v>
      </c>
      <c r="I1241" s="452" t="str">
        <f t="shared" si="79"/>
        <v>项</v>
      </c>
    </row>
    <row r="1242" ht="34.9" customHeight="1" spans="1:9">
      <c r="A1242" s="461">
        <v>22103</v>
      </c>
      <c r="B1242" s="462" t="s">
        <v>1118</v>
      </c>
      <c r="C1242" s="176">
        <f>SUM(C1243:C1245)</f>
        <v>0</v>
      </c>
      <c r="D1242" s="176">
        <f>SUM(D1243:D1245)</f>
        <v>0</v>
      </c>
      <c r="E1242" s="177">
        <f>SUM(E1243:E1245)</f>
        <v>0</v>
      </c>
      <c r="F1242" s="463" t="str">
        <f t="shared" si="76"/>
        <v/>
      </c>
      <c r="G1242" s="463" t="str">
        <f t="shared" si="77"/>
        <v/>
      </c>
      <c r="H1242" s="460" t="str">
        <f t="shared" si="78"/>
        <v>否</v>
      </c>
      <c r="I1242" s="452" t="str">
        <f t="shared" si="79"/>
        <v>款</v>
      </c>
    </row>
    <row r="1243" ht="34.9" customHeight="1" spans="1:9">
      <c r="A1243" s="461">
        <v>2210301</v>
      </c>
      <c r="B1243" s="462" t="s">
        <v>1119</v>
      </c>
      <c r="C1243" s="176"/>
      <c r="D1243" s="176"/>
      <c r="E1243" s="177"/>
      <c r="F1243" s="463" t="str">
        <f t="shared" si="76"/>
        <v/>
      </c>
      <c r="G1243" s="463" t="str">
        <f t="shared" si="77"/>
        <v/>
      </c>
      <c r="H1243" s="460" t="str">
        <f t="shared" si="78"/>
        <v>否</v>
      </c>
      <c r="I1243" s="452" t="str">
        <f t="shared" si="79"/>
        <v>项</v>
      </c>
    </row>
    <row r="1244" ht="34.9" customHeight="1" spans="1:9">
      <c r="A1244" s="461">
        <v>2210302</v>
      </c>
      <c r="B1244" s="462" t="s">
        <v>1120</v>
      </c>
      <c r="C1244" s="176"/>
      <c r="D1244" s="176"/>
      <c r="E1244" s="177"/>
      <c r="F1244" s="463" t="str">
        <f t="shared" si="76"/>
        <v/>
      </c>
      <c r="G1244" s="463" t="str">
        <f t="shared" si="77"/>
        <v/>
      </c>
      <c r="H1244" s="460" t="str">
        <f t="shared" si="78"/>
        <v>否</v>
      </c>
      <c r="I1244" s="452" t="str">
        <f t="shared" si="79"/>
        <v>项</v>
      </c>
    </row>
    <row r="1245" ht="34.9" customHeight="1" spans="1:9">
      <c r="A1245" s="461">
        <v>2210399</v>
      </c>
      <c r="B1245" s="462" t="s">
        <v>1121</v>
      </c>
      <c r="C1245" s="176"/>
      <c r="D1245" s="176"/>
      <c r="E1245" s="177"/>
      <c r="F1245" s="463" t="str">
        <f t="shared" si="76"/>
        <v/>
      </c>
      <c r="G1245" s="463" t="str">
        <f t="shared" si="77"/>
        <v/>
      </c>
      <c r="H1245" s="460" t="str">
        <f t="shared" si="78"/>
        <v>否</v>
      </c>
      <c r="I1245" s="452" t="str">
        <f t="shared" si="79"/>
        <v>项</v>
      </c>
    </row>
    <row r="1246" ht="34.9" customHeight="1" spans="1:9">
      <c r="A1246" s="457">
        <v>222</v>
      </c>
      <c r="B1246" s="458" t="s">
        <v>156</v>
      </c>
      <c r="C1246" s="172">
        <f>SUM(C1247,C1262,C1276,C1281,C1287)</f>
        <v>74</v>
      </c>
      <c r="D1246" s="172">
        <f>SUM(D1247,D1262,D1276,D1281,D1287)</f>
        <v>113</v>
      </c>
      <c r="E1246" s="173">
        <f>SUM(E1247,E1262,E1276,E1281,E1287)</f>
        <v>99</v>
      </c>
      <c r="F1246" s="459">
        <f t="shared" si="76"/>
        <v>0.337837837837838</v>
      </c>
      <c r="G1246" s="459">
        <f t="shared" si="77"/>
        <v>0.876106194690266</v>
      </c>
      <c r="H1246" s="460" t="str">
        <f t="shared" si="78"/>
        <v>是</v>
      </c>
      <c r="I1246" s="452" t="str">
        <f t="shared" si="79"/>
        <v>类</v>
      </c>
    </row>
    <row r="1247" ht="34.9" customHeight="1" spans="1:9">
      <c r="A1247" s="461">
        <v>22201</v>
      </c>
      <c r="B1247" s="462" t="s">
        <v>1122</v>
      </c>
      <c r="C1247" s="176">
        <f>SUM(C1248:C1261)</f>
        <v>74</v>
      </c>
      <c r="D1247" s="176">
        <f>SUM(D1248:D1261)</f>
        <v>113</v>
      </c>
      <c r="E1247" s="177">
        <f>SUM(E1248:E1261)</f>
        <v>99</v>
      </c>
      <c r="F1247" s="463">
        <f t="shared" si="76"/>
        <v>0.337837837837838</v>
      </c>
      <c r="G1247" s="463">
        <f t="shared" si="77"/>
        <v>0.876106194690266</v>
      </c>
      <c r="H1247" s="460" t="str">
        <f t="shared" si="78"/>
        <v>是</v>
      </c>
      <c r="I1247" s="452" t="str">
        <f t="shared" si="79"/>
        <v>款</v>
      </c>
    </row>
    <row r="1248" ht="34.9" customHeight="1" spans="1:9">
      <c r="A1248" s="461">
        <v>2220101</v>
      </c>
      <c r="B1248" s="462" t="s">
        <v>179</v>
      </c>
      <c r="C1248" s="176"/>
      <c r="D1248" s="176"/>
      <c r="E1248" s="177"/>
      <c r="F1248" s="463" t="str">
        <f t="shared" si="76"/>
        <v/>
      </c>
      <c r="G1248" s="463" t="str">
        <f t="shared" si="77"/>
        <v/>
      </c>
      <c r="H1248" s="460" t="str">
        <f t="shared" si="78"/>
        <v>否</v>
      </c>
      <c r="I1248" s="452" t="str">
        <f t="shared" si="79"/>
        <v>项</v>
      </c>
    </row>
    <row r="1249" ht="34.9" customHeight="1" spans="1:9">
      <c r="A1249" s="461">
        <v>2220102</v>
      </c>
      <c r="B1249" s="462" t="s">
        <v>180</v>
      </c>
      <c r="C1249" s="176"/>
      <c r="D1249" s="176"/>
      <c r="E1249" s="177"/>
      <c r="F1249" s="463" t="str">
        <f t="shared" si="76"/>
        <v/>
      </c>
      <c r="G1249" s="463" t="str">
        <f t="shared" si="77"/>
        <v/>
      </c>
      <c r="H1249" s="460" t="str">
        <f t="shared" si="78"/>
        <v>否</v>
      </c>
      <c r="I1249" s="452" t="str">
        <f t="shared" si="79"/>
        <v>项</v>
      </c>
    </row>
    <row r="1250" ht="34.9" customHeight="1" spans="1:9">
      <c r="A1250" s="461">
        <v>2220103</v>
      </c>
      <c r="B1250" s="462" t="s">
        <v>181</v>
      </c>
      <c r="C1250" s="176"/>
      <c r="D1250" s="176"/>
      <c r="E1250" s="177"/>
      <c r="F1250" s="463" t="str">
        <f t="shared" si="76"/>
        <v/>
      </c>
      <c r="G1250" s="463" t="str">
        <f t="shared" si="77"/>
        <v/>
      </c>
      <c r="H1250" s="460" t="str">
        <f t="shared" si="78"/>
        <v>否</v>
      </c>
      <c r="I1250" s="452" t="str">
        <f t="shared" si="79"/>
        <v>项</v>
      </c>
    </row>
    <row r="1251" ht="34.9" customHeight="1" spans="1:9">
      <c r="A1251" s="461">
        <v>2220104</v>
      </c>
      <c r="B1251" s="462" t="s">
        <v>1123</v>
      </c>
      <c r="C1251" s="176"/>
      <c r="D1251" s="176"/>
      <c r="E1251" s="177"/>
      <c r="F1251" s="463" t="str">
        <f t="shared" si="76"/>
        <v/>
      </c>
      <c r="G1251" s="463" t="str">
        <f t="shared" si="77"/>
        <v/>
      </c>
      <c r="H1251" s="460" t="str">
        <f t="shared" si="78"/>
        <v>否</v>
      </c>
      <c r="I1251" s="452" t="str">
        <f t="shared" si="79"/>
        <v>项</v>
      </c>
    </row>
    <row r="1252" ht="34.9" customHeight="1" spans="1:9">
      <c r="A1252" s="461">
        <v>2220105</v>
      </c>
      <c r="B1252" s="462" t="s">
        <v>1124</v>
      </c>
      <c r="C1252" s="176"/>
      <c r="D1252" s="176"/>
      <c r="E1252" s="177"/>
      <c r="F1252" s="463" t="str">
        <f t="shared" si="76"/>
        <v/>
      </c>
      <c r="G1252" s="463" t="str">
        <f t="shared" si="77"/>
        <v/>
      </c>
      <c r="H1252" s="460" t="str">
        <f t="shared" si="78"/>
        <v>否</v>
      </c>
      <c r="I1252" s="452" t="str">
        <f t="shared" si="79"/>
        <v>项</v>
      </c>
    </row>
    <row r="1253" ht="34.9" customHeight="1" spans="1:9">
      <c r="A1253" s="461">
        <v>2220106</v>
      </c>
      <c r="B1253" s="462" t="s">
        <v>1125</v>
      </c>
      <c r="C1253" s="176"/>
      <c r="D1253" s="176"/>
      <c r="E1253" s="177"/>
      <c r="F1253" s="463" t="str">
        <f t="shared" si="76"/>
        <v/>
      </c>
      <c r="G1253" s="463" t="str">
        <f t="shared" si="77"/>
        <v/>
      </c>
      <c r="H1253" s="460" t="str">
        <f t="shared" si="78"/>
        <v>否</v>
      </c>
      <c r="I1253" s="452" t="str">
        <f t="shared" si="79"/>
        <v>项</v>
      </c>
    </row>
    <row r="1254" ht="34.9" customHeight="1" spans="1:9">
      <c r="A1254" s="461">
        <v>2220107</v>
      </c>
      <c r="B1254" s="462" t="s">
        <v>1126</v>
      </c>
      <c r="C1254" s="176"/>
      <c r="D1254" s="176"/>
      <c r="E1254" s="177"/>
      <c r="F1254" s="463" t="str">
        <f t="shared" si="76"/>
        <v/>
      </c>
      <c r="G1254" s="463" t="str">
        <f t="shared" si="77"/>
        <v/>
      </c>
      <c r="H1254" s="460" t="str">
        <f t="shared" si="78"/>
        <v>否</v>
      </c>
      <c r="I1254" s="452" t="str">
        <f t="shared" si="79"/>
        <v>项</v>
      </c>
    </row>
    <row r="1255" ht="34.9" customHeight="1" spans="1:9">
      <c r="A1255" s="461">
        <v>2220112</v>
      </c>
      <c r="B1255" s="462" t="s">
        <v>1127</v>
      </c>
      <c r="C1255" s="176"/>
      <c r="D1255" s="165">
        <v>0</v>
      </c>
      <c r="E1255" s="253">
        <v>2</v>
      </c>
      <c r="F1255" s="463" t="str">
        <f t="shared" si="76"/>
        <v/>
      </c>
      <c r="G1255" s="463" t="str">
        <f t="shared" si="77"/>
        <v/>
      </c>
      <c r="H1255" s="460" t="str">
        <f t="shared" si="78"/>
        <v>是</v>
      </c>
      <c r="I1255" s="452" t="str">
        <f t="shared" si="79"/>
        <v>项</v>
      </c>
    </row>
    <row r="1256" ht="34.9" customHeight="1" spans="1:9">
      <c r="A1256" s="461">
        <v>2220113</v>
      </c>
      <c r="B1256" s="462" t="s">
        <v>1128</v>
      </c>
      <c r="C1256" s="176"/>
      <c r="D1256" s="176"/>
      <c r="E1256" s="177"/>
      <c r="F1256" s="463" t="str">
        <f t="shared" si="76"/>
        <v/>
      </c>
      <c r="G1256" s="463" t="str">
        <f t="shared" si="77"/>
        <v/>
      </c>
      <c r="H1256" s="460" t="str">
        <f t="shared" si="78"/>
        <v>否</v>
      </c>
      <c r="I1256" s="452" t="str">
        <f t="shared" si="79"/>
        <v>项</v>
      </c>
    </row>
    <row r="1257" ht="34.9" customHeight="1" spans="1:9">
      <c r="A1257" s="461">
        <v>2220114</v>
      </c>
      <c r="B1257" s="462" t="s">
        <v>1129</v>
      </c>
      <c r="C1257" s="176"/>
      <c r="D1257" s="176"/>
      <c r="E1257" s="177"/>
      <c r="F1257" s="463" t="str">
        <f t="shared" si="76"/>
        <v/>
      </c>
      <c r="G1257" s="463" t="str">
        <f t="shared" si="77"/>
        <v/>
      </c>
      <c r="H1257" s="460" t="str">
        <f t="shared" si="78"/>
        <v>否</v>
      </c>
      <c r="I1257" s="452" t="str">
        <f t="shared" si="79"/>
        <v>项</v>
      </c>
    </row>
    <row r="1258" ht="34.9" customHeight="1" spans="1:9">
      <c r="A1258" s="461">
        <v>2220115</v>
      </c>
      <c r="B1258" s="462" t="s">
        <v>1130</v>
      </c>
      <c r="C1258" s="464">
        <v>74</v>
      </c>
      <c r="D1258" s="165">
        <v>113</v>
      </c>
      <c r="E1258" s="253">
        <v>97</v>
      </c>
      <c r="F1258" s="463">
        <f t="shared" si="76"/>
        <v>0.310810810810811</v>
      </c>
      <c r="G1258" s="463">
        <f t="shared" si="77"/>
        <v>0.858407079646018</v>
      </c>
      <c r="H1258" s="460" t="str">
        <f t="shared" si="78"/>
        <v>是</v>
      </c>
      <c r="I1258" s="452" t="str">
        <f t="shared" si="79"/>
        <v>项</v>
      </c>
    </row>
    <row r="1259" ht="34.9" customHeight="1" spans="1:9">
      <c r="A1259" s="461">
        <v>2220118</v>
      </c>
      <c r="B1259" s="462" t="s">
        <v>1131</v>
      </c>
      <c r="C1259" s="176"/>
      <c r="D1259" s="176"/>
      <c r="E1259" s="177"/>
      <c r="F1259" s="463" t="str">
        <f t="shared" si="76"/>
        <v/>
      </c>
      <c r="G1259" s="463" t="str">
        <f t="shared" si="77"/>
        <v/>
      </c>
      <c r="H1259" s="460" t="str">
        <f t="shared" si="78"/>
        <v>否</v>
      </c>
      <c r="I1259" s="452" t="str">
        <f t="shared" si="79"/>
        <v>项</v>
      </c>
    </row>
    <row r="1260" ht="34.9" customHeight="1" spans="1:9">
      <c r="A1260" s="461">
        <v>2220150</v>
      </c>
      <c r="B1260" s="462" t="s">
        <v>188</v>
      </c>
      <c r="C1260" s="176"/>
      <c r="D1260" s="176"/>
      <c r="E1260" s="177"/>
      <c r="F1260" s="463" t="str">
        <f t="shared" si="76"/>
        <v/>
      </c>
      <c r="G1260" s="463" t="str">
        <f t="shared" si="77"/>
        <v/>
      </c>
      <c r="H1260" s="460" t="str">
        <f t="shared" si="78"/>
        <v>否</v>
      </c>
      <c r="I1260" s="452" t="str">
        <f t="shared" si="79"/>
        <v>项</v>
      </c>
    </row>
    <row r="1261" ht="34.9" customHeight="1" spans="1:9">
      <c r="A1261" s="461">
        <v>2220199</v>
      </c>
      <c r="B1261" s="462" t="s">
        <v>1132</v>
      </c>
      <c r="C1261" s="176"/>
      <c r="D1261" s="176"/>
      <c r="E1261" s="177"/>
      <c r="F1261" s="463" t="str">
        <f t="shared" si="76"/>
        <v/>
      </c>
      <c r="G1261" s="463" t="str">
        <f t="shared" si="77"/>
        <v/>
      </c>
      <c r="H1261" s="460" t="str">
        <f t="shared" si="78"/>
        <v>否</v>
      </c>
      <c r="I1261" s="452" t="str">
        <f t="shared" si="79"/>
        <v>项</v>
      </c>
    </row>
    <row r="1262" ht="34.9" customHeight="1" spans="1:9">
      <c r="A1262" s="461">
        <v>22202</v>
      </c>
      <c r="B1262" s="462" t="s">
        <v>1133</v>
      </c>
      <c r="C1262" s="176">
        <f>SUM(C1263:C1275)</f>
        <v>0</v>
      </c>
      <c r="D1262" s="176">
        <f>SUM(D1263:D1275)</f>
        <v>0</v>
      </c>
      <c r="E1262" s="177">
        <f>SUM(E1263:E1275)</f>
        <v>0</v>
      </c>
      <c r="F1262" s="463" t="str">
        <f t="shared" si="76"/>
        <v/>
      </c>
      <c r="G1262" s="463" t="str">
        <f t="shared" si="77"/>
        <v/>
      </c>
      <c r="H1262" s="460" t="str">
        <f t="shared" si="78"/>
        <v>否</v>
      </c>
      <c r="I1262" s="452" t="str">
        <f t="shared" si="79"/>
        <v>款</v>
      </c>
    </row>
    <row r="1263" ht="34.9" customHeight="1" spans="1:9">
      <c r="A1263" s="461">
        <v>2220201</v>
      </c>
      <c r="B1263" s="462" t="s">
        <v>179</v>
      </c>
      <c r="C1263" s="176"/>
      <c r="D1263" s="176"/>
      <c r="E1263" s="177"/>
      <c r="F1263" s="463" t="str">
        <f t="shared" si="76"/>
        <v/>
      </c>
      <c r="G1263" s="463" t="str">
        <f t="shared" si="77"/>
        <v/>
      </c>
      <c r="H1263" s="460" t="str">
        <f t="shared" si="78"/>
        <v>否</v>
      </c>
      <c r="I1263" s="452" t="str">
        <f t="shared" si="79"/>
        <v>项</v>
      </c>
    </row>
    <row r="1264" ht="34.9" customHeight="1" spans="1:9">
      <c r="A1264" s="461">
        <v>2220202</v>
      </c>
      <c r="B1264" s="462" t="s">
        <v>180</v>
      </c>
      <c r="C1264" s="176"/>
      <c r="D1264" s="176"/>
      <c r="E1264" s="177"/>
      <c r="F1264" s="463" t="str">
        <f t="shared" si="76"/>
        <v/>
      </c>
      <c r="G1264" s="463" t="str">
        <f t="shared" si="77"/>
        <v/>
      </c>
      <c r="H1264" s="460" t="str">
        <f t="shared" si="78"/>
        <v>否</v>
      </c>
      <c r="I1264" s="452" t="str">
        <f t="shared" si="79"/>
        <v>项</v>
      </c>
    </row>
    <row r="1265" ht="34.9" customHeight="1" spans="1:9">
      <c r="A1265" s="461">
        <v>2220203</v>
      </c>
      <c r="B1265" s="462" t="s">
        <v>181</v>
      </c>
      <c r="C1265" s="176"/>
      <c r="D1265" s="176"/>
      <c r="E1265" s="177"/>
      <c r="F1265" s="463" t="str">
        <f t="shared" si="76"/>
        <v/>
      </c>
      <c r="G1265" s="463" t="str">
        <f t="shared" si="77"/>
        <v/>
      </c>
      <c r="H1265" s="460" t="str">
        <f t="shared" si="78"/>
        <v>否</v>
      </c>
      <c r="I1265" s="452" t="str">
        <f t="shared" si="79"/>
        <v>项</v>
      </c>
    </row>
    <row r="1266" ht="34.9" customHeight="1" spans="1:9">
      <c r="A1266" s="461">
        <v>2220204</v>
      </c>
      <c r="B1266" s="462" t="s">
        <v>1134</v>
      </c>
      <c r="C1266" s="176"/>
      <c r="D1266" s="176"/>
      <c r="E1266" s="177"/>
      <c r="F1266" s="463" t="str">
        <f t="shared" si="76"/>
        <v/>
      </c>
      <c r="G1266" s="463" t="str">
        <f t="shared" si="77"/>
        <v/>
      </c>
      <c r="H1266" s="460" t="str">
        <f t="shared" si="78"/>
        <v>否</v>
      </c>
      <c r="I1266" s="452" t="str">
        <f t="shared" si="79"/>
        <v>项</v>
      </c>
    </row>
    <row r="1267" ht="34.9" customHeight="1" spans="1:9">
      <c r="A1267" s="461">
        <v>2220205</v>
      </c>
      <c r="B1267" s="462" t="s">
        <v>1135</v>
      </c>
      <c r="C1267" s="176"/>
      <c r="D1267" s="176"/>
      <c r="E1267" s="177"/>
      <c r="F1267" s="463" t="str">
        <f t="shared" si="76"/>
        <v/>
      </c>
      <c r="G1267" s="463" t="str">
        <f t="shared" si="77"/>
        <v/>
      </c>
      <c r="H1267" s="460" t="str">
        <f t="shared" si="78"/>
        <v>否</v>
      </c>
      <c r="I1267" s="452" t="str">
        <f t="shared" si="79"/>
        <v>项</v>
      </c>
    </row>
    <row r="1268" ht="34.9" customHeight="1" spans="1:9">
      <c r="A1268" s="461">
        <v>2220206</v>
      </c>
      <c r="B1268" s="462" t="s">
        <v>1136</v>
      </c>
      <c r="C1268" s="176"/>
      <c r="D1268" s="176"/>
      <c r="E1268" s="177"/>
      <c r="F1268" s="463" t="str">
        <f t="shared" si="76"/>
        <v/>
      </c>
      <c r="G1268" s="463" t="str">
        <f t="shared" si="77"/>
        <v/>
      </c>
      <c r="H1268" s="460" t="str">
        <f t="shared" si="78"/>
        <v>否</v>
      </c>
      <c r="I1268" s="452" t="str">
        <f t="shared" si="79"/>
        <v>项</v>
      </c>
    </row>
    <row r="1269" s="305" customFormat="1" ht="34.9" customHeight="1" spans="1:9">
      <c r="A1269" s="461">
        <v>2220207</v>
      </c>
      <c r="B1269" s="462" t="s">
        <v>1137</v>
      </c>
      <c r="C1269" s="176"/>
      <c r="D1269" s="176"/>
      <c r="E1269" s="177"/>
      <c r="F1269" s="463" t="str">
        <f t="shared" si="76"/>
        <v/>
      </c>
      <c r="G1269" s="463" t="str">
        <f t="shared" si="77"/>
        <v/>
      </c>
      <c r="H1269" s="460" t="str">
        <f t="shared" si="78"/>
        <v>否</v>
      </c>
      <c r="I1269" s="452" t="str">
        <f t="shared" si="79"/>
        <v>项</v>
      </c>
    </row>
    <row r="1270" s="305" customFormat="1" ht="34.9" customHeight="1" spans="1:9">
      <c r="A1270" s="461">
        <v>2220209</v>
      </c>
      <c r="B1270" s="462" t="s">
        <v>1138</v>
      </c>
      <c r="C1270" s="176"/>
      <c r="D1270" s="176"/>
      <c r="E1270" s="177"/>
      <c r="F1270" s="463" t="str">
        <f t="shared" si="76"/>
        <v/>
      </c>
      <c r="G1270" s="463" t="str">
        <f t="shared" si="77"/>
        <v/>
      </c>
      <c r="H1270" s="460" t="str">
        <f t="shared" si="78"/>
        <v>否</v>
      </c>
      <c r="I1270" s="452" t="str">
        <f t="shared" si="79"/>
        <v>项</v>
      </c>
    </row>
    <row r="1271" s="305" customFormat="1" ht="34.9" customHeight="1" spans="1:9">
      <c r="A1271" s="461">
        <v>2220210</v>
      </c>
      <c r="B1271" s="462" t="s">
        <v>1139</v>
      </c>
      <c r="C1271" s="176"/>
      <c r="D1271" s="176"/>
      <c r="E1271" s="177"/>
      <c r="F1271" s="463" t="str">
        <f t="shared" si="76"/>
        <v/>
      </c>
      <c r="G1271" s="463" t="str">
        <f t="shared" si="77"/>
        <v/>
      </c>
      <c r="H1271" s="460" t="str">
        <f t="shared" si="78"/>
        <v>否</v>
      </c>
      <c r="I1271" s="452" t="str">
        <f t="shared" si="79"/>
        <v>项</v>
      </c>
    </row>
    <row r="1272" s="305" customFormat="1" ht="34.9" customHeight="1" spans="1:9">
      <c r="A1272" s="461">
        <v>2220211</v>
      </c>
      <c r="B1272" s="462" t="s">
        <v>1140</v>
      </c>
      <c r="C1272" s="176"/>
      <c r="D1272" s="176"/>
      <c r="E1272" s="177"/>
      <c r="F1272" s="463" t="str">
        <f t="shared" si="76"/>
        <v/>
      </c>
      <c r="G1272" s="463" t="str">
        <f t="shared" si="77"/>
        <v/>
      </c>
      <c r="H1272" s="460" t="str">
        <f t="shared" si="78"/>
        <v>否</v>
      </c>
      <c r="I1272" s="452" t="str">
        <f t="shared" si="79"/>
        <v>项</v>
      </c>
    </row>
    <row r="1273" s="305" customFormat="1" ht="34.9" customHeight="1" spans="1:9">
      <c r="A1273" s="461">
        <v>2220212</v>
      </c>
      <c r="B1273" s="462" t="s">
        <v>1141</v>
      </c>
      <c r="C1273" s="176"/>
      <c r="D1273" s="176"/>
      <c r="E1273" s="177"/>
      <c r="F1273" s="463" t="str">
        <f t="shared" si="76"/>
        <v/>
      </c>
      <c r="G1273" s="463" t="str">
        <f t="shared" si="77"/>
        <v/>
      </c>
      <c r="H1273" s="460" t="str">
        <f t="shared" si="78"/>
        <v>否</v>
      </c>
      <c r="I1273" s="452" t="str">
        <f t="shared" si="79"/>
        <v>项</v>
      </c>
    </row>
    <row r="1274" s="305" customFormat="1" ht="34.9" customHeight="1" spans="1:9">
      <c r="A1274" s="461">
        <v>2220250</v>
      </c>
      <c r="B1274" s="462" t="s">
        <v>188</v>
      </c>
      <c r="C1274" s="176"/>
      <c r="D1274" s="176"/>
      <c r="E1274" s="177"/>
      <c r="F1274" s="463" t="str">
        <f t="shared" si="76"/>
        <v/>
      </c>
      <c r="G1274" s="463" t="str">
        <f t="shared" si="77"/>
        <v/>
      </c>
      <c r="H1274" s="460" t="str">
        <f t="shared" si="78"/>
        <v>否</v>
      </c>
      <c r="I1274" s="452" t="str">
        <f t="shared" si="79"/>
        <v>项</v>
      </c>
    </row>
    <row r="1275" s="305" customFormat="1" ht="34.9" customHeight="1" spans="1:9">
      <c r="A1275" s="461">
        <v>2220299</v>
      </c>
      <c r="B1275" s="462" t="s">
        <v>1142</v>
      </c>
      <c r="C1275" s="176"/>
      <c r="D1275" s="176"/>
      <c r="E1275" s="177"/>
      <c r="F1275" s="463" t="str">
        <f t="shared" si="76"/>
        <v/>
      </c>
      <c r="G1275" s="463" t="str">
        <f t="shared" si="77"/>
        <v/>
      </c>
      <c r="H1275" s="460" t="str">
        <f t="shared" si="78"/>
        <v>否</v>
      </c>
      <c r="I1275" s="452" t="str">
        <f t="shared" si="79"/>
        <v>项</v>
      </c>
    </row>
    <row r="1276" ht="34.9" customHeight="1" spans="1:9">
      <c r="A1276" s="461">
        <v>22203</v>
      </c>
      <c r="B1276" s="462" t="s">
        <v>1143</v>
      </c>
      <c r="C1276" s="176">
        <f>SUM(C1277:C1280)</f>
        <v>0</v>
      </c>
      <c r="D1276" s="176">
        <f>SUM(D1277:D1280)</f>
        <v>0</v>
      </c>
      <c r="E1276" s="177">
        <f>SUM(E1277:E1280)</f>
        <v>0</v>
      </c>
      <c r="F1276" s="463" t="str">
        <f t="shared" si="76"/>
        <v/>
      </c>
      <c r="G1276" s="463" t="str">
        <f t="shared" si="77"/>
        <v/>
      </c>
      <c r="H1276" s="460" t="str">
        <f t="shared" si="78"/>
        <v>否</v>
      </c>
      <c r="I1276" s="452" t="str">
        <f t="shared" si="79"/>
        <v>款</v>
      </c>
    </row>
    <row r="1277" ht="34.9" customHeight="1" spans="1:9">
      <c r="A1277" s="461">
        <v>2220301</v>
      </c>
      <c r="B1277" s="462" t="s">
        <v>1144</v>
      </c>
      <c r="C1277" s="176"/>
      <c r="D1277" s="176"/>
      <c r="E1277" s="177"/>
      <c r="F1277" s="463" t="str">
        <f t="shared" si="76"/>
        <v/>
      </c>
      <c r="G1277" s="463" t="str">
        <f t="shared" si="77"/>
        <v/>
      </c>
      <c r="H1277" s="460" t="str">
        <f t="shared" si="78"/>
        <v>否</v>
      </c>
      <c r="I1277" s="452" t="str">
        <f t="shared" si="79"/>
        <v>项</v>
      </c>
    </row>
    <row r="1278" s="305" customFormat="1" ht="34.9" customHeight="1" spans="1:9">
      <c r="A1278" s="461">
        <v>2220303</v>
      </c>
      <c r="B1278" s="462" t="s">
        <v>1145</v>
      </c>
      <c r="C1278" s="176"/>
      <c r="D1278" s="176"/>
      <c r="E1278" s="177"/>
      <c r="F1278" s="463" t="str">
        <f t="shared" si="76"/>
        <v/>
      </c>
      <c r="G1278" s="463" t="str">
        <f t="shared" si="77"/>
        <v/>
      </c>
      <c r="H1278" s="460" t="str">
        <f t="shared" si="78"/>
        <v>否</v>
      </c>
      <c r="I1278" s="452" t="str">
        <f t="shared" si="79"/>
        <v>项</v>
      </c>
    </row>
    <row r="1279" ht="34.9" customHeight="1" spans="1:9">
      <c r="A1279" s="461">
        <v>2220304</v>
      </c>
      <c r="B1279" s="462" t="s">
        <v>1146</v>
      </c>
      <c r="C1279" s="176"/>
      <c r="D1279" s="176"/>
      <c r="E1279" s="177"/>
      <c r="F1279" s="463" t="str">
        <f t="shared" si="76"/>
        <v/>
      </c>
      <c r="G1279" s="463" t="str">
        <f t="shared" si="77"/>
        <v/>
      </c>
      <c r="H1279" s="460" t="str">
        <f t="shared" si="78"/>
        <v>否</v>
      </c>
      <c r="I1279" s="452" t="str">
        <f t="shared" si="79"/>
        <v>项</v>
      </c>
    </row>
    <row r="1280" s="305" customFormat="1" ht="34.9" customHeight="1" spans="1:9">
      <c r="A1280" s="461">
        <v>2220399</v>
      </c>
      <c r="B1280" s="462" t="s">
        <v>1147</v>
      </c>
      <c r="C1280" s="176"/>
      <c r="D1280" s="176"/>
      <c r="E1280" s="177"/>
      <c r="F1280" s="463" t="str">
        <f t="shared" si="76"/>
        <v/>
      </c>
      <c r="G1280" s="463" t="str">
        <f t="shared" si="77"/>
        <v/>
      </c>
      <c r="H1280" s="460" t="str">
        <f t="shared" si="78"/>
        <v>否</v>
      </c>
      <c r="I1280" s="452" t="str">
        <f t="shared" si="79"/>
        <v>项</v>
      </c>
    </row>
    <row r="1281" s="305" customFormat="1" ht="34.9" customHeight="1" spans="1:9">
      <c r="A1281" s="461">
        <v>22204</v>
      </c>
      <c r="B1281" s="462" t="s">
        <v>1148</v>
      </c>
      <c r="C1281" s="176">
        <f>SUM(C1282:C1286)</f>
        <v>0</v>
      </c>
      <c r="D1281" s="176">
        <f>SUM(D1282:D1286)</f>
        <v>0</v>
      </c>
      <c r="E1281" s="177">
        <f>SUM(E1282:E1286)</f>
        <v>0</v>
      </c>
      <c r="F1281" s="463" t="str">
        <f t="shared" si="76"/>
        <v/>
      </c>
      <c r="G1281" s="463" t="str">
        <f t="shared" si="77"/>
        <v/>
      </c>
      <c r="H1281" s="460" t="str">
        <f t="shared" si="78"/>
        <v>否</v>
      </c>
      <c r="I1281" s="452" t="str">
        <f t="shared" si="79"/>
        <v>款</v>
      </c>
    </row>
    <row r="1282" s="305" customFormat="1" ht="34.9" customHeight="1" spans="1:9">
      <c r="A1282" s="461">
        <v>2220401</v>
      </c>
      <c r="B1282" s="462" t="s">
        <v>1149</v>
      </c>
      <c r="C1282" s="176"/>
      <c r="D1282" s="176"/>
      <c r="E1282" s="177"/>
      <c r="F1282" s="463" t="str">
        <f t="shared" si="76"/>
        <v/>
      </c>
      <c r="G1282" s="463" t="str">
        <f t="shared" si="77"/>
        <v/>
      </c>
      <c r="H1282" s="460" t="str">
        <f t="shared" si="78"/>
        <v>否</v>
      </c>
      <c r="I1282" s="452" t="str">
        <f t="shared" si="79"/>
        <v>项</v>
      </c>
    </row>
    <row r="1283" s="305" customFormat="1" ht="34.9" customHeight="1" spans="1:9">
      <c r="A1283" s="461">
        <v>2220402</v>
      </c>
      <c r="B1283" s="462" t="s">
        <v>1150</v>
      </c>
      <c r="C1283" s="176"/>
      <c r="D1283" s="176"/>
      <c r="E1283" s="177"/>
      <c r="F1283" s="463" t="str">
        <f t="shared" si="76"/>
        <v/>
      </c>
      <c r="G1283" s="463" t="str">
        <f t="shared" si="77"/>
        <v/>
      </c>
      <c r="H1283" s="460" t="str">
        <f t="shared" si="78"/>
        <v>否</v>
      </c>
      <c r="I1283" s="452" t="str">
        <f t="shared" si="79"/>
        <v>项</v>
      </c>
    </row>
    <row r="1284" s="305" customFormat="1" ht="34.9" customHeight="1" spans="1:9">
      <c r="A1284" s="461">
        <v>2220403</v>
      </c>
      <c r="B1284" s="462" t="s">
        <v>1151</v>
      </c>
      <c r="C1284" s="176"/>
      <c r="D1284" s="176"/>
      <c r="E1284" s="177"/>
      <c r="F1284" s="463" t="str">
        <f t="shared" si="76"/>
        <v/>
      </c>
      <c r="G1284" s="463" t="str">
        <f t="shared" si="77"/>
        <v/>
      </c>
      <c r="H1284" s="460" t="str">
        <f t="shared" si="78"/>
        <v>否</v>
      </c>
      <c r="I1284" s="452" t="str">
        <f t="shared" si="79"/>
        <v>项</v>
      </c>
    </row>
    <row r="1285" s="305" customFormat="1" ht="34.9" customHeight="1" spans="1:9">
      <c r="A1285" s="461">
        <v>2220404</v>
      </c>
      <c r="B1285" s="462" t="s">
        <v>1152</v>
      </c>
      <c r="C1285" s="176"/>
      <c r="D1285" s="176"/>
      <c r="E1285" s="177"/>
      <c r="F1285" s="463" t="str">
        <f t="shared" ref="F1285:F1348" si="80">IF(C1285&lt;&gt;0,E1285/C1285-1,"")</f>
        <v/>
      </c>
      <c r="G1285" s="463" t="str">
        <f t="shared" ref="G1285:G1348" si="81">IF(D1285&lt;&gt;0,E1285/D1285,"")</f>
        <v/>
      </c>
      <c r="H1285" s="460" t="str">
        <f t="shared" ref="H1285:H1348" si="82">IF(LEN(A1285)=3,"是",IF(B1285&lt;&gt;"",IF(SUM(C1285:E1285)&lt;&gt;0,"是","否"),"是"))</f>
        <v>否</v>
      </c>
      <c r="I1285" s="452" t="str">
        <f t="shared" ref="I1285:I1348" si="83">IF(LEN(A1285)=3,"类",IF(LEN(A1285)=5,"款","项"))</f>
        <v>项</v>
      </c>
    </row>
    <row r="1286" ht="34.9" customHeight="1" spans="1:9">
      <c r="A1286" s="461">
        <v>2220499</v>
      </c>
      <c r="B1286" s="462" t="s">
        <v>1153</v>
      </c>
      <c r="C1286" s="176"/>
      <c r="D1286" s="176"/>
      <c r="E1286" s="177"/>
      <c r="F1286" s="463" t="str">
        <f t="shared" si="80"/>
        <v/>
      </c>
      <c r="G1286" s="463" t="str">
        <f t="shared" si="81"/>
        <v/>
      </c>
      <c r="H1286" s="460" t="str">
        <f t="shared" si="82"/>
        <v>否</v>
      </c>
      <c r="I1286" s="452" t="str">
        <f t="shared" si="83"/>
        <v>项</v>
      </c>
    </row>
    <row r="1287" ht="34.9" customHeight="1" spans="1:9">
      <c r="A1287" s="461">
        <v>22205</v>
      </c>
      <c r="B1287" s="462" t="s">
        <v>1154</v>
      </c>
      <c r="C1287" s="176">
        <f>SUM(C1288:C1299)</f>
        <v>0</v>
      </c>
      <c r="D1287" s="176">
        <f>SUM(D1288:D1299)</f>
        <v>0</v>
      </c>
      <c r="E1287" s="177">
        <f>SUM(E1288:E1299)</f>
        <v>0</v>
      </c>
      <c r="F1287" s="463" t="str">
        <f t="shared" si="80"/>
        <v/>
      </c>
      <c r="G1287" s="463" t="str">
        <f t="shared" si="81"/>
        <v/>
      </c>
      <c r="H1287" s="460" t="str">
        <f t="shared" si="82"/>
        <v>否</v>
      </c>
      <c r="I1287" s="452" t="str">
        <f t="shared" si="83"/>
        <v>款</v>
      </c>
    </row>
    <row r="1288" ht="34.9" customHeight="1" spans="1:9">
      <c r="A1288" s="461">
        <v>2220501</v>
      </c>
      <c r="B1288" s="462" t="s">
        <v>1155</v>
      </c>
      <c r="C1288" s="176"/>
      <c r="D1288" s="176"/>
      <c r="E1288" s="177"/>
      <c r="F1288" s="463" t="str">
        <f t="shared" si="80"/>
        <v/>
      </c>
      <c r="G1288" s="463" t="str">
        <f t="shared" si="81"/>
        <v/>
      </c>
      <c r="H1288" s="460" t="str">
        <f t="shared" si="82"/>
        <v>否</v>
      </c>
      <c r="I1288" s="452" t="str">
        <f t="shared" si="83"/>
        <v>项</v>
      </c>
    </row>
    <row r="1289" ht="34.9" customHeight="1" spans="1:9">
      <c r="A1289" s="461">
        <v>2220502</v>
      </c>
      <c r="B1289" s="462" t="s">
        <v>1156</v>
      </c>
      <c r="C1289" s="176"/>
      <c r="D1289" s="176"/>
      <c r="E1289" s="177"/>
      <c r="F1289" s="463" t="str">
        <f t="shared" si="80"/>
        <v/>
      </c>
      <c r="G1289" s="463" t="str">
        <f t="shared" si="81"/>
        <v/>
      </c>
      <c r="H1289" s="460" t="str">
        <f t="shared" si="82"/>
        <v>否</v>
      </c>
      <c r="I1289" s="452" t="str">
        <f t="shared" si="83"/>
        <v>项</v>
      </c>
    </row>
    <row r="1290" ht="34.9" customHeight="1" spans="1:9">
      <c r="A1290" s="461">
        <v>2220503</v>
      </c>
      <c r="B1290" s="462" t="s">
        <v>1157</v>
      </c>
      <c r="C1290" s="176"/>
      <c r="D1290" s="176"/>
      <c r="E1290" s="177"/>
      <c r="F1290" s="463" t="str">
        <f t="shared" si="80"/>
        <v/>
      </c>
      <c r="G1290" s="463" t="str">
        <f t="shared" si="81"/>
        <v/>
      </c>
      <c r="H1290" s="460" t="str">
        <f t="shared" si="82"/>
        <v>否</v>
      </c>
      <c r="I1290" s="452" t="str">
        <f t="shared" si="83"/>
        <v>项</v>
      </c>
    </row>
    <row r="1291" ht="34.9" customHeight="1" spans="1:9">
      <c r="A1291" s="461">
        <v>2220504</v>
      </c>
      <c r="B1291" s="462" t="s">
        <v>1158</v>
      </c>
      <c r="C1291" s="176"/>
      <c r="D1291" s="176"/>
      <c r="E1291" s="177"/>
      <c r="F1291" s="463" t="str">
        <f t="shared" si="80"/>
        <v/>
      </c>
      <c r="G1291" s="463" t="str">
        <f t="shared" si="81"/>
        <v/>
      </c>
      <c r="H1291" s="460" t="str">
        <f t="shared" si="82"/>
        <v>否</v>
      </c>
      <c r="I1291" s="452" t="str">
        <f t="shared" si="83"/>
        <v>项</v>
      </c>
    </row>
    <row r="1292" ht="34.9" customHeight="1" spans="1:9">
      <c r="A1292" s="461">
        <v>2220505</v>
      </c>
      <c r="B1292" s="462" t="s">
        <v>1159</v>
      </c>
      <c r="C1292" s="176"/>
      <c r="D1292" s="176"/>
      <c r="E1292" s="177"/>
      <c r="F1292" s="463" t="str">
        <f t="shared" si="80"/>
        <v/>
      </c>
      <c r="G1292" s="463" t="str">
        <f t="shared" si="81"/>
        <v/>
      </c>
      <c r="H1292" s="460" t="str">
        <f t="shared" si="82"/>
        <v>否</v>
      </c>
      <c r="I1292" s="452" t="str">
        <f t="shared" si="83"/>
        <v>项</v>
      </c>
    </row>
    <row r="1293" s="305" customFormat="1" ht="34.9" customHeight="1" spans="1:9">
      <c r="A1293" s="461">
        <v>2220506</v>
      </c>
      <c r="B1293" s="462" t="s">
        <v>1160</v>
      </c>
      <c r="C1293" s="176"/>
      <c r="D1293" s="176"/>
      <c r="E1293" s="177"/>
      <c r="F1293" s="463" t="str">
        <f t="shared" si="80"/>
        <v/>
      </c>
      <c r="G1293" s="463" t="str">
        <f t="shared" si="81"/>
        <v/>
      </c>
      <c r="H1293" s="460" t="str">
        <f t="shared" si="82"/>
        <v>否</v>
      </c>
      <c r="I1293" s="452" t="str">
        <f t="shared" si="83"/>
        <v>项</v>
      </c>
    </row>
    <row r="1294" ht="34.9" customHeight="1" spans="1:9">
      <c r="A1294" s="461">
        <v>2220507</v>
      </c>
      <c r="B1294" s="462" t="s">
        <v>1161</v>
      </c>
      <c r="C1294" s="176"/>
      <c r="D1294" s="176"/>
      <c r="E1294" s="177"/>
      <c r="F1294" s="463" t="str">
        <f t="shared" si="80"/>
        <v/>
      </c>
      <c r="G1294" s="463" t="str">
        <f t="shared" si="81"/>
        <v/>
      </c>
      <c r="H1294" s="460" t="str">
        <f t="shared" si="82"/>
        <v>否</v>
      </c>
      <c r="I1294" s="452" t="str">
        <f t="shared" si="83"/>
        <v>项</v>
      </c>
    </row>
    <row r="1295" ht="34.9" customHeight="1" spans="1:9">
      <c r="A1295" s="461">
        <v>2220508</v>
      </c>
      <c r="B1295" s="462" t="s">
        <v>1162</v>
      </c>
      <c r="C1295" s="176"/>
      <c r="D1295" s="176"/>
      <c r="E1295" s="177"/>
      <c r="F1295" s="463" t="str">
        <f t="shared" si="80"/>
        <v/>
      </c>
      <c r="G1295" s="463" t="str">
        <f t="shared" si="81"/>
        <v/>
      </c>
      <c r="H1295" s="460" t="str">
        <f t="shared" si="82"/>
        <v>否</v>
      </c>
      <c r="I1295" s="452" t="str">
        <f t="shared" si="83"/>
        <v>项</v>
      </c>
    </row>
    <row r="1296" s="305" customFormat="1" ht="34.9" customHeight="1" spans="1:9">
      <c r="A1296" s="461">
        <v>2220509</v>
      </c>
      <c r="B1296" s="462" t="s">
        <v>1163</v>
      </c>
      <c r="C1296" s="176"/>
      <c r="D1296" s="176"/>
      <c r="E1296" s="177"/>
      <c r="F1296" s="463" t="str">
        <f t="shared" si="80"/>
        <v/>
      </c>
      <c r="G1296" s="463" t="str">
        <f t="shared" si="81"/>
        <v/>
      </c>
      <c r="H1296" s="460" t="str">
        <f t="shared" si="82"/>
        <v>否</v>
      </c>
      <c r="I1296" s="452" t="str">
        <f t="shared" si="83"/>
        <v>项</v>
      </c>
    </row>
    <row r="1297" s="305" customFormat="1" ht="34.9" customHeight="1" spans="1:9">
      <c r="A1297" s="461">
        <v>2220510</v>
      </c>
      <c r="B1297" s="462" t="s">
        <v>1164</v>
      </c>
      <c r="C1297" s="176"/>
      <c r="D1297" s="176"/>
      <c r="E1297" s="177"/>
      <c r="F1297" s="463" t="str">
        <f t="shared" si="80"/>
        <v/>
      </c>
      <c r="G1297" s="463" t="str">
        <f t="shared" si="81"/>
        <v/>
      </c>
      <c r="H1297" s="460" t="str">
        <f t="shared" si="82"/>
        <v>否</v>
      </c>
      <c r="I1297" s="452" t="str">
        <f t="shared" si="83"/>
        <v>项</v>
      </c>
    </row>
    <row r="1298" s="305" customFormat="1" ht="34.9" customHeight="1" spans="1:9">
      <c r="A1298" s="461">
        <v>2220511</v>
      </c>
      <c r="B1298" s="462" t="s">
        <v>1165</v>
      </c>
      <c r="C1298" s="176"/>
      <c r="D1298" s="176"/>
      <c r="E1298" s="177"/>
      <c r="F1298" s="463" t="str">
        <f t="shared" si="80"/>
        <v/>
      </c>
      <c r="G1298" s="463" t="str">
        <f t="shared" si="81"/>
        <v/>
      </c>
      <c r="H1298" s="460" t="str">
        <f t="shared" si="82"/>
        <v>否</v>
      </c>
      <c r="I1298" s="452" t="str">
        <f t="shared" si="83"/>
        <v>项</v>
      </c>
    </row>
    <row r="1299" ht="34.9" customHeight="1" spans="1:9">
      <c r="A1299" s="461">
        <v>2220599</v>
      </c>
      <c r="B1299" s="462" t="s">
        <v>1166</v>
      </c>
      <c r="C1299" s="176"/>
      <c r="D1299" s="176"/>
      <c r="E1299" s="177"/>
      <c r="F1299" s="463" t="str">
        <f t="shared" si="80"/>
        <v/>
      </c>
      <c r="G1299" s="463" t="str">
        <f t="shared" si="81"/>
        <v/>
      </c>
      <c r="H1299" s="460" t="str">
        <f t="shared" si="82"/>
        <v>否</v>
      </c>
      <c r="I1299" s="452" t="str">
        <f t="shared" si="83"/>
        <v>项</v>
      </c>
    </row>
    <row r="1300" ht="34.9" customHeight="1" spans="1:9">
      <c r="A1300" s="457">
        <v>224</v>
      </c>
      <c r="B1300" s="458" t="s">
        <v>158</v>
      </c>
      <c r="C1300" s="172">
        <f>SUM(C1301,C1313,C1319,C1325,C1333,C1346,C1350,C1356)</f>
        <v>399</v>
      </c>
      <c r="D1300" s="172">
        <f>SUM(D1301,D1313,D1319,D1325,D1333,D1346,D1350,D1356)</f>
        <v>1566</v>
      </c>
      <c r="E1300" s="173">
        <f>SUM(E1301,E1313,E1319,E1325,E1333,E1346,E1350,E1356)</f>
        <v>2070</v>
      </c>
      <c r="F1300" s="459">
        <f t="shared" si="80"/>
        <v>4.18796992481203</v>
      </c>
      <c r="G1300" s="459">
        <f t="shared" si="81"/>
        <v>1.32183908045977</v>
      </c>
      <c r="H1300" s="460" t="str">
        <f t="shared" si="82"/>
        <v>是</v>
      </c>
      <c r="I1300" s="452" t="str">
        <f t="shared" si="83"/>
        <v>类</v>
      </c>
    </row>
    <row r="1301" ht="34.9" customHeight="1" spans="1:9">
      <c r="A1301" s="461">
        <v>22401</v>
      </c>
      <c r="B1301" s="462" t="s">
        <v>1167</v>
      </c>
      <c r="C1301" s="176">
        <f>SUM(C1302:C1312)</f>
        <v>175</v>
      </c>
      <c r="D1301" s="176">
        <f>SUM(D1302:D1312)</f>
        <v>352</v>
      </c>
      <c r="E1301" s="177">
        <f>SUM(E1302:E1312)</f>
        <v>320</v>
      </c>
      <c r="F1301" s="463">
        <f t="shared" si="80"/>
        <v>0.828571428571429</v>
      </c>
      <c r="G1301" s="463">
        <f t="shared" si="81"/>
        <v>0.909090909090909</v>
      </c>
      <c r="H1301" s="460" t="str">
        <f t="shared" si="82"/>
        <v>是</v>
      </c>
      <c r="I1301" s="452" t="str">
        <f t="shared" si="83"/>
        <v>款</v>
      </c>
    </row>
    <row r="1302" ht="34.9" customHeight="1" spans="1:9">
      <c r="A1302" s="461">
        <v>2240101</v>
      </c>
      <c r="B1302" s="462" t="s">
        <v>179</v>
      </c>
      <c r="C1302" s="464">
        <v>175</v>
      </c>
      <c r="D1302" s="165">
        <v>352</v>
      </c>
      <c r="E1302" s="253">
        <v>249</v>
      </c>
      <c r="F1302" s="463">
        <f t="shared" si="80"/>
        <v>0.422857142857143</v>
      </c>
      <c r="G1302" s="463">
        <f t="shared" si="81"/>
        <v>0.707386363636364</v>
      </c>
      <c r="H1302" s="460" t="str">
        <f t="shared" si="82"/>
        <v>是</v>
      </c>
      <c r="I1302" s="452" t="str">
        <f t="shared" si="83"/>
        <v>项</v>
      </c>
    </row>
    <row r="1303" ht="34.9" customHeight="1" spans="1:9">
      <c r="A1303" s="461">
        <v>2240102</v>
      </c>
      <c r="B1303" s="462" t="s">
        <v>180</v>
      </c>
      <c r="C1303" s="176"/>
      <c r="D1303" s="165">
        <v>0</v>
      </c>
      <c r="E1303" s="253">
        <v>0</v>
      </c>
      <c r="F1303" s="463" t="str">
        <f t="shared" si="80"/>
        <v/>
      </c>
      <c r="G1303" s="463" t="str">
        <f t="shared" si="81"/>
        <v/>
      </c>
      <c r="H1303" s="460" t="str">
        <f t="shared" si="82"/>
        <v>否</v>
      </c>
      <c r="I1303" s="452" t="str">
        <f t="shared" si="83"/>
        <v>项</v>
      </c>
    </row>
    <row r="1304" ht="34.9" customHeight="1" spans="1:9">
      <c r="A1304" s="461">
        <v>2240103</v>
      </c>
      <c r="B1304" s="462" t="s">
        <v>181</v>
      </c>
      <c r="C1304" s="176"/>
      <c r="D1304" s="165">
        <v>0</v>
      </c>
      <c r="E1304" s="253">
        <v>0</v>
      </c>
      <c r="F1304" s="463" t="str">
        <f t="shared" si="80"/>
        <v/>
      </c>
      <c r="G1304" s="463" t="str">
        <f t="shared" si="81"/>
        <v/>
      </c>
      <c r="H1304" s="460" t="str">
        <f t="shared" si="82"/>
        <v>否</v>
      </c>
      <c r="I1304" s="452" t="str">
        <f t="shared" si="83"/>
        <v>项</v>
      </c>
    </row>
    <row r="1305" ht="34.9" customHeight="1" spans="1:9">
      <c r="A1305" s="461">
        <v>2240104</v>
      </c>
      <c r="B1305" s="462" t="s">
        <v>1168</v>
      </c>
      <c r="C1305" s="176"/>
      <c r="D1305" s="165">
        <v>0</v>
      </c>
      <c r="E1305" s="253">
        <v>10</v>
      </c>
      <c r="F1305" s="463" t="str">
        <f t="shared" si="80"/>
        <v/>
      </c>
      <c r="G1305" s="463" t="str">
        <f t="shared" si="81"/>
        <v/>
      </c>
      <c r="H1305" s="460" t="str">
        <f t="shared" si="82"/>
        <v>是</v>
      </c>
      <c r="I1305" s="452" t="str">
        <f t="shared" si="83"/>
        <v>项</v>
      </c>
    </row>
    <row r="1306" ht="34.9" customHeight="1" spans="1:9">
      <c r="A1306" s="461">
        <v>2240105</v>
      </c>
      <c r="B1306" s="462" t="s">
        <v>1169</v>
      </c>
      <c r="C1306" s="176"/>
      <c r="D1306" s="165">
        <v>0</v>
      </c>
      <c r="E1306" s="253">
        <v>0</v>
      </c>
      <c r="F1306" s="463" t="str">
        <f t="shared" si="80"/>
        <v/>
      </c>
      <c r="G1306" s="463" t="str">
        <f t="shared" si="81"/>
        <v/>
      </c>
      <c r="H1306" s="460" t="str">
        <f t="shared" si="82"/>
        <v>否</v>
      </c>
      <c r="I1306" s="452" t="str">
        <f t="shared" si="83"/>
        <v>项</v>
      </c>
    </row>
    <row r="1307" ht="34.9" customHeight="1" spans="1:9">
      <c r="A1307" s="461">
        <v>2240106</v>
      </c>
      <c r="B1307" s="462" t="s">
        <v>1170</v>
      </c>
      <c r="C1307" s="176"/>
      <c r="D1307" s="165">
        <v>0</v>
      </c>
      <c r="E1307" s="253">
        <v>34</v>
      </c>
      <c r="F1307" s="463" t="str">
        <f t="shared" si="80"/>
        <v/>
      </c>
      <c r="G1307" s="463" t="str">
        <f t="shared" si="81"/>
        <v/>
      </c>
      <c r="H1307" s="460" t="str">
        <f t="shared" si="82"/>
        <v>是</v>
      </c>
      <c r="I1307" s="452" t="str">
        <f t="shared" si="83"/>
        <v>项</v>
      </c>
    </row>
    <row r="1308" s="305" customFormat="1" ht="34.9" customHeight="1" spans="1:9">
      <c r="A1308" s="461">
        <v>2240107</v>
      </c>
      <c r="B1308" s="462" t="s">
        <v>1171</v>
      </c>
      <c r="C1308" s="176"/>
      <c r="D1308" s="165">
        <v>0</v>
      </c>
      <c r="E1308" s="253">
        <v>0</v>
      </c>
      <c r="F1308" s="463" t="str">
        <f t="shared" si="80"/>
        <v/>
      </c>
      <c r="G1308" s="463" t="str">
        <f t="shared" si="81"/>
        <v/>
      </c>
      <c r="H1308" s="460" t="str">
        <f t="shared" si="82"/>
        <v>否</v>
      </c>
      <c r="I1308" s="452" t="str">
        <f t="shared" si="83"/>
        <v>项</v>
      </c>
    </row>
    <row r="1309" ht="34.9" customHeight="1" spans="1:9">
      <c r="A1309" s="461">
        <v>2240108</v>
      </c>
      <c r="B1309" s="462" t="s">
        <v>1172</v>
      </c>
      <c r="C1309" s="176"/>
      <c r="D1309" s="165">
        <v>0</v>
      </c>
      <c r="E1309" s="253">
        <v>0</v>
      </c>
      <c r="F1309" s="463" t="str">
        <f t="shared" si="80"/>
        <v/>
      </c>
      <c r="G1309" s="463" t="str">
        <f t="shared" si="81"/>
        <v/>
      </c>
      <c r="H1309" s="460" t="str">
        <f t="shared" si="82"/>
        <v>否</v>
      </c>
      <c r="I1309" s="452" t="str">
        <f t="shared" si="83"/>
        <v>项</v>
      </c>
    </row>
    <row r="1310" ht="34.9" customHeight="1" spans="1:9">
      <c r="A1310" s="461">
        <v>2240109</v>
      </c>
      <c r="B1310" s="462" t="s">
        <v>1173</v>
      </c>
      <c r="C1310" s="176"/>
      <c r="D1310" s="165">
        <v>0</v>
      </c>
      <c r="E1310" s="253">
        <v>0</v>
      </c>
      <c r="F1310" s="463" t="str">
        <f t="shared" si="80"/>
        <v/>
      </c>
      <c r="G1310" s="463" t="str">
        <f t="shared" si="81"/>
        <v/>
      </c>
      <c r="H1310" s="460" t="str">
        <f t="shared" si="82"/>
        <v>否</v>
      </c>
      <c r="I1310" s="452" t="str">
        <f t="shared" si="83"/>
        <v>项</v>
      </c>
    </row>
    <row r="1311" ht="34.9" customHeight="1" spans="1:9">
      <c r="A1311" s="461">
        <v>2240150</v>
      </c>
      <c r="B1311" s="462" t="s">
        <v>188</v>
      </c>
      <c r="C1311" s="176"/>
      <c r="D1311" s="165">
        <v>0</v>
      </c>
      <c r="E1311" s="253">
        <v>17</v>
      </c>
      <c r="F1311" s="463" t="str">
        <f t="shared" si="80"/>
        <v/>
      </c>
      <c r="G1311" s="463" t="str">
        <f t="shared" si="81"/>
        <v/>
      </c>
      <c r="H1311" s="460" t="str">
        <f t="shared" si="82"/>
        <v>是</v>
      </c>
      <c r="I1311" s="452" t="str">
        <f t="shared" si="83"/>
        <v>项</v>
      </c>
    </row>
    <row r="1312" ht="34.9" customHeight="1" spans="1:9">
      <c r="A1312" s="461">
        <v>2240199</v>
      </c>
      <c r="B1312" s="462" t="s">
        <v>1174</v>
      </c>
      <c r="C1312" s="176"/>
      <c r="D1312" s="165">
        <v>0</v>
      </c>
      <c r="E1312" s="253">
        <v>10</v>
      </c>
      <c r="F1312" s="463" t="str">
        <f t="shared" si="80"/>
        <v/>
      </c>
      <c r="G1312" s="463" t="str">
        <f t="shared" si="81"/>
        <v/>
      </c>
      <c r="H1312" s="460" t="str">
        <f t="shared" si="82"/>
        <v>是</v>
      </c>
      <c r="I1312" s="452" t="str">
        <f t="shared" si="83"/>
        <v>项</v>
      </c>
    </row>
    <row r="1313" ht="34.9" customHeight="1" spans="1:9">
      <c r="A1313" s="461">
        <v>22402</v>
      </c>
      <c r="B1313" s="462" t="s">
        <v>1175</v>
      </c>
      <c r="C1313" s="176">
        <f>SUM(C1314:C1318)</f>
        <v>149</v>
      </c>
      <c r="D1313" s="176">
        <f>SUM(D1314:D1318)</f>
        <v>199</v>
      </c>
      <c r="E1313" s="177">
        <f>SUM(E1314:E1318)</f>
        <v>400</v>
      </c>
      <c r="F1313" s="463">
        <f t="shared" si="80"/>
        <v>1.68456375838926</v>
      </c>
      <c r="G1313" s="463">
        <f t="shared" si="81"/>
        <v>2.01005025125628</v>
      </c>
      <c r="H1313" s="460" t="str">
        <f t="shared" si="82"/>
        <v>是</v>
      </c>
      <c r="I1313" s="452" t="str">
        <f t="shared" si="83"/>
        <v>款</v>
      </c>
    </row>
    <row r="1314" ht="34.9" customHeight="1" spans="1:9">
      <c r="A1314" s="461">
        <v>2240201</v>
      </c>
      <c r="B1314" s="462" t="s">
        <v>179</v>
      </c>
      <c r="C1314" s="464">
        <v>149</v>
      </c>
      <c r="D1314" s="165">
        <v>199</v>
      </c>
      <c r="E1314" s="253">
        <v>383</v>
      </c>
      <c r="F1314" s="463">
        <f t="shared" si="80"/>
        <v>1.57046979865772</v>
      </c>
      <c r="G1314" s="463">
        <f t="shared" si="81"/>
        <v>1.92462311557789</v>
      </c>
      <c r="H1314" s="460" t="str">
        <f t="shared" si="82"/>
        <v>是</v>
      </c>
      <c r="I1314" s="452" t="str">
        <f t="shared" si="83"/>
        <v>项</v>
      </c>
    </row>
    <row r="1315" ht="34.9" customHeight="1" spans="1:9">
      <c r="A1315" s="461">
        <v>2240202</v>
      </c>
      <c r="B1315" s="462" t="s">
        <v>180</v>
      </c>
      <c r="C1315" s="176"/>
      <c r="D1315" s="165">
        <v>0</v>
      </c>
      <c r="E1315" s="253">
        <v>0</v>
      </c>
      <c r="F1315" s="463" t="str">
        <f t="shared" si="80"/>
        <v/>
      </c>
      <c r="G1315" s="463" t="str">
        <f t="shared" si="81"/>
        <v/>
      </c>
      <c r="H1315" s="460" t="str">
        <f t="shared" si="82"/>
        <v>否</v>
      </c>
      <c r="I1315" s="452" t="str">
        <f t="shared" si="83"/>
        <v>项</v>
      </c>
    </row>
    <row r="1316" ht="34.9" customHeight="1" spans="1:9">
      <c r="A1316" s="461">
        <v>2240203</v>
      </c>
      <c r="B1316" s="462" t="s">
        <v>181</v>
      </c>
      <c r="C1316" s="176"/>
      <c r="D1316" s="165">
        <v>0</v>
      </c>
      <c r="E1316" s="253">
        <v>0</v>
      </c>
      <c r="F1316" s="463" t="str">
        <f t="shared" si="80"/>
        <v/>
      </c>
      <c r="G1316" s="463" t="str">
        <f t="shared" si="81"/>
        <v/>
      </c>
      <c r="H1316" s="460" t="str">
        <f t="shared" si="82"/>
        <v>否</v>
      </c>
      <c r="I1316" s="452" t="str">
        <f t="shared" si="83"/>
        <v>项</v>
      </c>
    </row>
    <row r="1317" ht="34.9" customHeight="1" spans="1:9">
      <c r="A1317" s="461">
        <v>2240204</v>
      </c>
      <c r="B1317" s="462" t="s">
        <v>1176</v>
      </c>
      <c r="C1317" s="176"/>
      <c r="D1317" s="165">
        <v>0</v>
      </c>
      <c r="E1317" s="253">
        <v>17</v>
      </c>
      <c r="F1317" s="463" t="str">
        <f t="shared" si="80"/>
        <v/>
      </c>
      <c r="G1317" s="463" t="str">
        <f t="shared" si="81"/>
        <v/>
      </c>
      <c r="H1317" s="460" t="str">
        <f t="shared" si="82"/>
        <v>是</v>
      </c>
      <c r="I1317" s="452" t="str">
        <f t="shared" si="83"/>
        <v>项</v>
      </c>
    </row>
    <row r="1318" ht="34.9" customHeight="1" spans="1:9">
      <c r="A1318" s="461">
        <v>2240299</v>
      </c>
      <c r="B1318" s="462" t="s">
        <v>1177</v>
      </c>
      <c r="C1318" s="176"/>
      <c r="D1318" s="165">
        <v>0</v>
      </c>
      <c r="E1318" s="253">
        <v>0</v>
      </c>
      <c r="F1318" s="463" t="str">
        <f t="shared" si="80"/>
        <v/>
      </c>
      <c r="G1318" s="463" t="str">
        <f t="shared" si="81"/>
        <v/>
      </c>
      <c r="H1318" s="460" t="str">
        <f t="shared" si="82"/>
        <v>否</v>
      </c>
      <c r="I1318" s="452" t="str">
        <f t="shared" si="83"/>
        <v>项</v>
      </c>
    </row>
    <row r="1319" ht="34.9" customHeight="1" spans="1:9">
      <c r="A1319" s="461">
        <v>22403</v>
      </c>
      <c r="B1319" s="462" t="s">
        <v>1178</v>
      </c>
      <c r="C1319" s="176">
        <f>SUM(C1320:C1324)</f>
        <v>0</v>
      </c>
      <c r="D1319" s="176">
        <f>SUM(D1320:D1324)</f>
        <v>0</v>
      </c>
      <c r="E1319" s="177">
        <f>SUM(E1320:E1324)</f>
        <v>0</v>
      </c>
      <c r="F1319" s="463" t="str">
        <f t="shared" si="80"/>
        <v/>
      </c>
      <c r="G1319" s="463" t="str">
        <f t="shared" si="81"/>
        <v/>
      </c>
      <c r="H1319" s="460" t="str">
        <f t="shared" si="82"/>
        <v>否</v>
      </c>
      <c r="I1319" s="452" t="str">
        <f t="shared" si="83"/>
        <v>款</v>
      </c>
    </row>
    <row r="1320" ht="34.9" customHeight="1" spans="1:9">
      <c r="A1320" s="461">
        <v>2240301</v>
      </c>
      <c r="B1320" s="462" t="s">
        <v>179</v>
      </c>
      <c r="C1320" s="176"/>
      <c r="D1320" s="176"/>
      <c r="E1320" s="177"/>
      <c r="F1320" s="463" t="str">
        <f t="shared" si="80"/>
        <v/>
      </c>
      <c r="G1320" s="463" t="str">
        <f t="shared" si="81"/>
        <v/>
      </c>
      <c r="H1320" s="460" t="str">
        <f t="shared" si="82"/>
        <v>否</v>
      </c>
      <c r="I1320" s="452" t="str">
        <f t="shared" si="83"/>
        <v>项</v>
      </c>
    </row>
    <row r="1321" ht="34.9" customHeight="1" spans="1:9">
      <c r="A1321" s="461">
        <v>2240302</v>
      </c>
      <c r="B1321" s="462" t="s">
        <v>180</v>
      </c>
      <c r="C1321" s="176"/>
      <c r="D1321" s="176"/>
      <c r="E1321" s="177"/>
      <c r="F1321" s="463" t="str">
        <f t="shared" si="80"/>
        <v/>
      </c>
      <c r="G1321" s="463" t="str">
        <f t="shared" si="81"/>
        <v/>
      </c>
      <c r="H1321" s="460" t="str">
        <f t="shared" si="82"/>
        <v>否</v>
      </c>
      <c r="I1321" s="452" t="str">
        <f t="shared" si="83"/>
        <v>项</v>
      </c>
    </row>
    <row r="1322" ht="34.9" customHeight="1" spans="1:9">
      <c r="A1322" s="461">
        <v>2240303</v>
      </c>
      <c r="B1322" s="462" t="s">
        <v>181</v>
      </c>
      <c r="C1322" s="176"/>
      <c r="D1322" s="176"/>
      <c r="E1322" s="177"/>
      <c r="F1322" s="463" t="str">
        <f t="shared" si="80"/>
        <v/>
      </c>
      <c r="G1322" s="463" t="str">
        <f t="shared" si="81"/>
        <v/>
      </c>
      <c r="H1322" s="460" t="str">
        <f t="shared" si="82"/>
        <v>否</v>
      </c>
      <c r="I1322" s="452" t="str">
        <f t="shared" si="83"/>
        <v>项</v>
      </c>
    </row>
    <row r="1323" ht="34.9" customHeight="1" spans="1:9">
      <c r="A1323" s="461">
        <v>2240304</v>
      </c>
      <c r="B1323" s="462" t="s">
        <v>1179</v>
      </c>
      <c r="C1323" s="176"/>
      <c r="D1323" s="176"/>
      <c r="E1323" s="177"/>
      <c r="F1323" s="463" t="str">
        <f t="shared" si="80"/>
        <v/>
      </c>
      <c r="G1323" s="463" t="str">
        <f t="shared" si="81"/>
        <v/>
      </c>
      <c r="H1323" s="460" t="str">
        <f t="shared" si="82"/>
        <v>否</v>
      </c>
      <c r="I1323" s="452" t="str">
        <f t="shared" si="83"/>
        <v>项</v>
      </c>
    </row>
    <row r="1324" ht="34.9" customHeight="1" spans="1:9">
      <c r="A1324" s="461">
        <v>2240399</v>
      </c>
      <c r="B1324" s="462" t="s">
        <v>1180</v>
      </c>
      <c r="C1324" s="176"/>
      <c r="D1324" s="176"/>
      <c r="E1324" s="177"/>
      <c r="F1324" s="463" t="str">
        <f t="shared" si="80"/>
        <v/>
      </c>
      <c r="G1324" s="463" t="str">
        <f t="shared" si="81"/>
        <v/>
      </c>
      <c r="H1324" s="460" t="str">
        <f t="shared" si="82"/>
        <v>否</v>
      </c>
      <c r="I1324" s="452" t="str">
        <f t="shared" si="83"/>
        <v>项</v>
      </c>
    </row>
    <row r="1325" ht="34.9" customHeight="1" spans="1:9">
      <c r="A1325" s="461">
        <v>22404</v>
      </c>
      <c r="B1325" s="462" t="s">
        <v>1181</v>
      </c>
      <c r="C1325" s="176">
        <f>SUM(C1326:C1332)</f>
        <v>2</v>
      </c>
      <c r="D1325" s="176">
        <f>SUM(D1326:D1332)</f>
        <v>0</v>
      </c>
      <c r="E1325" s="177">
        <f>SUM(E1326:E1332)</f>
        <v>0</v>
      </c>
      <c r="F1325" s="463">
        <f t="shared" si="80"/>
        <v>-1</v>
      </c>
      <c r="G1325" s="463" t="str">
        <f t="shared" si="81"/>
        <v/>
      </c>
      <c r="H1325" s="460" t="str">
        <f t="shared" si="82"/>
        <v>是</v>
      </c>
      <c r="I1325" s="452" t="str">
        <f t="shared" si="83"/>
        <v>款</v>
      </c>
    </row>
    <row r="1326" ht="34.9" customHeight="1" spans="1:9">
      <c r="A1326" s="461">
        <v>2240401</v>
      </c>
      <c r="B1326" s="462" t="s">
        <v>179</v>
      </c>
      <c r="C1326" s="176"/>
      <c r="D1326" s="176"/>
      <c r="E1326" s="177"/>
      <c r="F1326" s="463" t="str">
        <f t="shared" si="80"/>
        <v/>
      </c>
      <c r="G1326" s="463" t="str">
        <f t="shared" si="81"/>
        <v/>
      </c>
      <c r="H1326" s="460" t="str">
        <f t="shared" si="82"/>
        <v>否</v>
      </c>
      <c r="I1326" s="452" t="str">
        <f t="shared" si="83"/>
        <v>项</v>
      </c>
    </row>
    <row r="1327" ht="34.9" customHeight="1" spans="1:9">
      <c r="A1327" s="461">
        <v>2240402</v>
      </c>
      <c r="B1327" s="462" t="s">
        <v>180</v>
      </c>
      <c r="C1327" s="176"/>
      <c r="D1327" s="176"/>
      <c r="E1327" s="177"/>
      <c r="F1327" s="463" t="str">
        <f t="shared" si="80"/>
        <v/>
      </c>
      <c r="G1327" s="463" t="str">
        <f t="shared" si="81"/>
        <v/>
      </c>
      <c r="H1327" s="460" t="str">
        <f t="shared" si="82"/>
        <v>否</v>
      </c>
      <c r="I1327" s="452" t="str">
        <f t="shared" si="83"/>
        <v>项</v>
      </c>
    </row>
    <row r="1328" ht="34.9" customHeight="1" spans="1:9">
      <c r="A1328" s="461">
        <v>2240403</v>
      </c>
      <c r="B1328" s="462" t="s">
        <v>181</v>
      </c>
      <c r="C1328" s="176"/>
      <c r="D1328" s="176"/>
      <c r="E1328" s="177"/>
      <c r="F1328" s="463" t="str">
        <f t="shared" si="80"/>
        <v/>
      </c>
      <c r="G1328" s="463" t="str">
        <f t="shared" si="81"/>
        <v/>
      </c>
      <c r="H1328" s="460" t="str">
        <f t="shared" si="82"/>
        <v>否</v>
      </c>
      <c r="I1328" s="452" t="str">
        <f t="shared" si="83"/>
        <v>项</v>
      </c>
    </row>
    <row r="1329" ht="34.9" customHeight="1" spans="1:9">
      <c r="A1329" s="461">
        <v>2240404</v>
      </c>
      <c r="B1329" s="462" t="s">
        <v>1182</v>
      </c>
      <c r="C1329" s="176"/>
      <c r="D1329" s="176"/>
      <c r="E1329" s="177"/>
      <c r="F1329" s="463" t="str">
        <f t="shared" si="80"/>
        <v/>
      </c>
      <c r="G1329" s="463" t="str">
        <f t="shared" si="81"/>
        <v/>
      </c>
      <c r="H1329" s="460" t="str">
        <f t="shared" si="82"/>
        <v>否</v>
      </c>
      <c r="I1329" s="452" t="str">
        <f t="shared" si="83"/>
        <v>项</v>
      </c>
    </row>
    <row r="1330" ht="34.9" customHeight="1" spans="1:9">
      <c r="A1330" s="461">
        <v>2240405</v>
      </c>
      <c r="B1330" s="462" t="s">
        <v>1183</v>
      </c>
      <c r="C1330" s="176"/>
      <c r="D1330" s="176"/>
      <c r="E1330" s="177"/>
      <c r="F1330" s="463" t="str">
        <f t="shared" si="80"/>
        <v/>
      </c>
      <c r="G1330" s="463" t="str">
        <f t="shared" si="81"/>
        <v/>
      </c>
      <c r="H1330" s="460" t="str">
        <f t="shared" si="82"/>
        <v>否</v>
      </c>
      <c r="I1330" s="452" t="str">
        <f t="shared" si="83"/>
        <v>项</v>
      </c>
    </row>
    <row r="1331" ht="34.9" customHeight="1" spans="1:9">
      <c r="A1331" s="461">
        <v>2240450</v>
      </c>
      <c r="B1331" s="462" t="s">
        <v>188</v>
      </c>
      <c r="C1331" s="464">
        <v>2</v>
      </c>
      <c r="D1331" s="176"/>
      <c r="E1331" s="177"/>
      <c r="F1331" s="463">
        <f t="shared" si="80"/>
        <v>-1</v>
      </c>
      <c r="G1331" s="463" t="str">
        <f t="shared" si="81"/>
        <v/>
      </c>
      <c r="H1331" s="460" t="str">
        <f t="shared" si="82"/>
        <v>是</v>
      </c>
      <c r="I1331" s="452" t="str">
        <f t="shared" si="83"/>
        <v>项</v>
      </c>
    </row>
    <row r="1332" ht="34.9" customHeight="1" spans="1:9">
      <c r="A1332" s="461">
        <v>2240499</v>
      </c>
      <c r="B1332" s="462" t="s">
        <v>1184</v>
      </c>
      <c r="C1332" s="176"/>
      <c r="D1332" s="176"/>
      <c r="E1332" s="177"/>
      <c r="F1332" s="463" t="str">
        <f t="shared" si="80"/>
        <v/>
      </c>
      <c r="G1332" s="463" t="str">
        <f t="shared" si="81"/>
        <v/>
      </c>
      <c r="H1332" s="460" t="str">
        <f t="shared" si="82"/>
        <v>否</v>
      </c>
      <c r="I1332" s="452" t="str">
        <f t="shared" si="83"/>
        <v>项</v>
      </c>
    </row>
    <row r="1333" ht="34.9" customHeight="1" spans="1:9">
      <c r="A1333" s="461">
        <v>22405</v>
      </c>
      <c r="B1333" s="462" t="s">
        <v>1185</v>
      </c>
      <c r="C1333" s="176">
        <f>SUM(C1334:C1345)</f>
        <v>51</v>
      </c>
      <c r="D1333" s="176">
        <f>SUM(D1334:D1345)</f>
        <v>51</v>
      </c>
      <c r="E1333" s="177">
        <f>SUM(E1334:E1345)</f>
        <v>80</v>
      </c>
      <c r="F1333" s="463">
        <f t="shared" si="80"/>
        <v>0.568627450980392</v>
      </c>
      <c r="G1333" s="463">
        <f t="shared" si="81"/>
        <v>1.56862745098039</v>
      </c>
      <c r="H1333" s="460" t="str">
        <f t="shared" si="82"/>
        <v>是</v>
      </c>
      <c r="I1333" s="452" t="str">
        <f t="shared" si="83"/>
        <v>款</v>
      </c>
    </row>
    <row r="1334" ht="34.9" customHeight="1" spans="1:9">
      <c r="A1334" s="461">
        <v>2240501</v>
      </c>
      <c r="B1334" s="462" t="s">
        <v>179</v>
      </c>
      <c r="C1334" s="176"/>
      <c r="D1334" s="165">
        <v>0</v>
      </c>
      <c r="E1334" s="253">
        <v>0</v>
      </c>
      <c r="F1334" s="463" t="str">
        <f t="shared" si="80"/>
        <v/>
      </c>
      <c r="G1334" s="463" t="str">
        <f t="shared" si="81"/>
        <v/>
      </c>
      <c r="H1334" s="460" t="str">
        <f t="shared" si="82"/>
        <v>否</v>
      </c>
      <c r="I1334" s="452" t="str">
        <f t="shared" si="83"/>
        <v>项</v>
      </c>
    </row>
    <row r="1335" ht="34.9" customHeight="1" spans="1:9">
      <c r="A1335" s="461">
        <v>2240502</v>
      </c>
      <c r="B1335" s="462" t="s">
        <v>180</v>
      </c>
      <c r="C1335" s="176"/>
      <c r="D1335" s="165">
        <v>0</v>
      </c>
      <c r="E1335" s="253">
        <v>0</v>
      </c>
      <c r="F1335" s="463" t="str">
        <f t="shared" si="80"/>
        <v/>
      </c>
      <c r="G1335" s="463" t="str">
        <f t="shared" si="81"/>
        <v/>
      </c>
      <c r="H1335" s="460" t="str">
        <f t="shared" si="82"/>
        <v>否</v>
      </c>
      <c r="I1335" s="452" t="str">
        <f t="shared" si="83"/>
        <v>项</v>
      </c>
    </row>
    <row r="1336" ht="34.9" customHeight="1" spans="1:9">
      <c r="A1336" s="461">
        <v>2240503</v>
      </c>
      <c r="B1336" s="462" t="s">
        <v>181</v>
      </c>
      <c r="C1336" s="176"/>
      <c r="D1336" s="165">
        <v>0</v>
      </c>
      <c r="E1336" s="253">
        <v>0</v>
      </c>
      <c r="F1336" s="463" t="str">
        <f t="shared" si="80"/>
        <v/>
      </c>
      <c r="G1336" s="463" t="str">
        <f t="shared" si="81"/>
        <v/>
      </c>
      <c r="H1336" s="460" t="str">
        <f t="shared" si="82"/>
        <v>否</v>
      </c>
      <c r="I1336" s="452" t="str">
        <f t="shared" si="83"/>
        <v>项</v>
      </c>
    </row>
    <row r="1337" ht="34.9" customHeight="1" spans="1:9">
      <c r="A1337" s="461">
        <v>2240504</v>
      </c>
      <c r="B1337" s="462" t="s">
        <v>1186</v>
      </c>
      <c r="C1337" s="176"/>
      <c r="D1337" s="165">
        <v>0</v>
      </c>
      <c r="E1337" s="253">
        <v>0</v>
      </c>
      <c r="F1337" s="463" t="str">
        <f t="shared" si="80"/>
        <v/>
      </c>
      <c r="G1337" s="463" t="str">
        <f t="shared" si="81"/>
        <v/>
      </c>
      <c r="H1337" s="460" t="str">
        <f t="shared" si="82"/>
        <v>否</v>
      </c>
      <c r="I1337" s="452" t="str">
        <f t="shared" si="83"/>
        <v>项</v>
      </c>
    </row>
    <row r="1338" ht="34.9" customHeight="1" spans="1:9">
      <c r="A1338" s="461">
        <v>2240505</v>
      </c>
      <c r="B1338" s="462" t="s">
        <v>1187</v>
      </c>
      <c r="C1338" s="176"/>
      <c r="D1338" s="165">
        <v>0</v>
      </c>
      <c r="E1338" s="253">
        <v>0</v>
      </c>
      <c r="F1338" s="463" t="str">
        <f t="shared" si="80"/>
        <v/>
      </c>
      <c r="G1338" s="463" t="str">
        <f t="shared" si="81"/>
        <v/>
      </c>
      <c r="H1338" s="460" t="str">
        <f t="shared" si="82"/>
        <v>否</v>
      </c>
      <c r="I1338" s="452" t="str">
        <f t="shared" si="83"/>
        <v>项</v>
      </c>
    </row>
    <row r="1339" ht="34.9" customHeight="1" spans="1:9">
      <c r="A1339" s="461">
        <v>2240506</v>
      </c>
      <c r="B1339" s="462" t="s">
        <v>1188</v>
      </c>
      <c r="C1339" s="176"/>
      <c r="D1339" s="165">
        <v>0</v>
      </c>
      <c r="E1339" s="253">
        <v>0</v>
      </c>
      <c r="F1339" s="463" t="str">
        <f t="shared" si="80"/>
        <v/>
      </c>
      <c r="G1339" s="463" t="str">
        <f t="shared" si="81"/>
        <v/>
      </c>
      <c r="H1339" s="460" t="str">
        <f t="shared" si="82"/>
        <v>否</v>
      </c>
      <c r="I1339" s="452" t="str">
        <f t="shared" si="83"/>
        <v>项</v>
      </c>
    </row>
    <row r="1340" ht="34.9" customHeight="1" spans="1:9">
      <c r="A1340" s="461">
        <v>2240507</v>
      </c>
      <c r="B1340" s="462" t="s">
        <v>1189</v>
      </c>
      <c r="C1340" s="176"/>
      <c r="D1340" s="165">
        <v>0</v>
      </c>
      <c r="E1340" s="253">
        <v>5</v>
      </c>
      <c r="F1340" s="463" t="str">
        <f t="shared" si="80"/>
        <v/>
      </c>
      <c r="G1340" s="463" t="str">
        <f t="shared" si="81"/>
        <v/>
      </c>
      <c r="H1340" s="460" t="str">
        <f t="shared" si="82"/>
        <v>是</v>
      </c>
      <c r="I1340" s="452" t="str">
        <f t="shared" si="83"/>
        <v>项</v>
      </c>
    </row>
    <row r="1341" ht="34.9" customHeight="1" spans="1:9">
      <c r="A1341" s="461">
        <v>2240508</v>
      </c>
      <c r="B1341" s="462" t="s">
        <v>1190</v>
      </c>
      <c r="C1341" s="176"/>
      <c r="D1341" s="165">
        <v>0</v>
      </c>
      <c r="E1341" s="253">
        <v>0</v>
      </c>
      <c r="F1341" s="463" t="str">
        <f t="shared" si="80"/>
        <v/>
      </c>
      <c r="G1341" s="463" t="str">
        <f t="shared" si="81"/>
        <v/>
      </c>
      <c r="H1341" s="460" t="str">
        <f t="shared" si="82"/>
        <v>否</v>
      </c>
      <c r="I1341" s="452" t="str">
        <f t="shared" si="83"/>
        <v>项</v>
      </c>
    </row>
    <row r="1342" ht="34.9" customHeight="1" spans="1:9">
      <c r="A1342" s="461">
        <v>2240509</v>
      </c>
      <c r="B1342" s="462" t="s">
        <v>1191</v>
      </c>
      <c r="C1342" s="176"/>
      <c r="D1342" s="165">
        <v>0</v>
      </c>
      <c r="E1342" s="253">
        <v>0</v>
      </c>
      <c r="F1342" s="463" t="str">
        <f t="shared" si="80"/>
        <v/>
      </c>
      <c r="G1342" s="463" t="str">
        <f t="shared" si="81"/>
        <v/>
      </c>
      <c r="H1342" s="460" t="str">
        <f t="shared" si="82"/>
        <v>否</v>
      </c>
      <c r="I1342" s="452" t="str">
        <f t="shared" si="83"/>
        <v>项</v>
      </c>
    </row>
    <row r="1343" ht="34.9" customHeight="1" spans="1:9">
      <c r="A1343" s="461">
        <v>2240510</v>
      </c>
      <c r="B1343" s="462" t="s">
        <v>1192</v>
      </c>
      <c r="C1343" s="176"/>
      <c r="D1343" s="165">
        <v>0</v>
      </c>
      <c r="E1343" s="253">
        <v>0</v>
      </c>
      <c r="F1343" s="463" t="str">
        <f t="shared" si="80"/>
        <v/>
      </c>
      <c r="G1343" s="463" t="str">
        <f t="shared" si="81"/>
        <v/>
      </c>
      <c r="H1343" s="460" t="str">
        <f t="shared" si="82"/>
        <v>否</v>
      </c>
      <c r="I1343" s="452" t="str">
        <f t="shared" si="83"/>
        <v>项</v>
      </c>
    </row>
    <row r="1344" ht="34.9" customHeight="1" spans="1:9">
      <c r="A1344" s="461">
        <v>2240550</v>
      </c>
      <c r="B1344" s="462" t="s">
        <v>1193</v>
      </c>
      <c r="C1344" s="464">
        <v>51</v>
      </c>
      <c r="D1344" s="165">
        <v>51</v>
      </c>
      <c r="E1344" s="253">
        <v>75</v>
      </c>
      <c r="F1344" s="463">
        <f t="shared" si="80"/>
        <v>0.470588235294118</v>
      </c>
      <c r="G1344" s="463">
        <f t="shared" si="81"/>
        <v>1.47058823529412</v>
      </c>
      <c r="H1344" s="460" t="str">
        <f t="shared" si="82"/>
        <v>是</v>
      </c>
      <c r="I1344" s="452" t="str">
        <f t="shared" si="83"/>
        <v>项</v>
      </c>
    </row>
    <row r="1345" ht="34.9" customHeight="1" spans="1:9">
      <c r="A1345" s="461">
        <v>2240599</v>
      </c>
      <c r="B1345" s="462" t="s">
        <v>1194</v>
      </c>
      <c r="C1345" s="176"/>
      <c r="D1345" s="165">
        <v>0</v>
      </c>
      <c r="E1345" s="253">
        <v>0</v>
      </c>
      <c r="F1345" s="463" t="str">
        <f t="shared" si="80"/>
        <v/>
      </c>
      <c r="G1345" s="463" t="str">
        <f t="shared" si="81"/>
        <v/>
      </c>
      <c r="H1345" s="460" t="str">
        <f t="shared" si="82"/>
        <v>否</v>
      </c>
      <c r="I1345" s="452" t="str">
        <f t="shared" si="83"/>
        <v>项</v>
      </c>
    </row>
    <row r="1346" ht="34.9" customHeight="1" spans="1:9">
      <c r="A1346" s="461">
        <v>22406</v>
      </c>
      <c r="B1346" s="462" t="s">
        <v>1195</v>
      </c>
      <c r="C1346" s="176">
        <f>SUM(C1347:C1349)</f>
        <v>0</v>
      </c>
      <c r="D1346" s="176">
        <f>SUM(D1347:D1349)</f>
        <v>470</v>
      </c>
      <c r="E1346" s="177">
        <f>SUM(E1347:E1349)</f>
        <v>765</v>
      </c>
      <c r="F1346" s="463" t="str">
        <f t="shared" si="80"/>
        <v/>
      </c>
      <c r="G1346" s="463">
        <f t="shared" si="81"/>
        <v>1.62765957446809</v>
      </c>
      <c r="H1346" s="460" t="str">
        <f t="shared" si="82"/>
        <v>是</v>
      </c>
      <c r="I1346" s="452" t="str">
        <f t="shared" si="83"/>
        <v>款</v>
      </c>
    </row>
    <row r="1347" ht="34.9" customHeight="1" spans="1:9">
      <c r="A1347" s="461">
        <v>2240601</v>
      </c>
      <c r="B1347" s="462" t="s">
        <v>1196</v>
      </c>
      <c r="C1347" s="176"/>
      <c r="D1347" s="165">
        <v>470</v>
      </c>
      <c r="E1347" s="253">
        <v>502</v>
      </c>
      <c r="F1347" s="463" t="str">
        <f t="shared" si="80"/>
        <v/>
      </c>
      <c r="G1347" s="463">
        <f t="shared" si="81"/>
        <v>1.06808510638298</v>
      </c>
      <c r="H1347" s="460" t="str">
        <f t="shared" si="82"/>
        <v>是</v>
      </c>
      <c r="I1347" s="452" t="str">
        <f t="shared" si="83"/>
        <v>项</v>
      </c>
    </row>
    <row r="1348" ht="34.9" customHeight="1" spans="1:9">
      <c r="A1348" s="461">
        <v>2240602</v>
      </c>
      <c r="B1348" s="462" t="s">
        <v>1197</v>
      </c>
      <c r="C1348" s="176"/>
      <c r="D1348" s="165">
        <v>0</v>
      </c>
      <c r="E1348" s="253">
        <v>263</v>
      </c>
      <c r="F1348" s="463" t="str">
        <f t="shared" si="80"/>
        <v/>
      </c>
      <c r="G1348" s="463" t="str">
        <f t="shared" si="81"/>
        <v/>
      </c>
      <c r="H1348" s="460" t="str">
        <f t="shared" si="82"/>
        <v>是</v>
      </c>
      <c r="I1348" s="452" t="str">
        <f t="shared" si="83"/>
        <v>项</v>
      </c>
    </row>
    <row r="1349" ht="34.9" customHeight="1" spans="1:9">
      <c r="A1349" s="461">
        <v>2240699</v>
      </c>
      <c r="B1349" s="462" t="s">
        <v>1198</v>
      </c>
      <c r="C1349" s="176"/>
      <c r="D1349" s="165">
        <v>0</v>
      </c>
      <c r="E1349" s="253">
        <v>0</v>
      </c>
      <c r="F1349" s="463" t="str">
        <f t="shared" ref="F1349:F1368" si="84">IF(C1349&lt;&gt;0,E1349/C1349-1,"")</f>
        <v/>
      </c>
      <c r="G1349" s="463" t="str">
        <f t="shared" ref="G1349:G1368" si="85">IF(D1349&lt;&gt;0,E1349/D1349,"")</f>
        <v/>
      </c>
      <c r="H1349" s="460" t="str">
        <f t="shared" ref="H1349:H1370" si="86">IF(LEN(A1349)=3,"是",IF(B1349&lt;&gt;"",IF(SUM(C1349:E1349)&lt;&gt;0,"是","否"),"是"))</f>
        <v>否</v>
      </c>
      <c r="I1349" s="452" t="str">
        <f t="shared" ref="I1349:I1368" si="87">IF(LEN(A1349)=3,"类",IF(LEN(A1349)=5,"款","项"))</f>
        <v>项</v>
      </c>
    </row>
    <row r="1350" ht="34.9" customHeight="1" spans="1:9">
      <c r="A1350" s="461">
        <v>22407</v>
      </c>
      <c r="B1350" s="462" t="s">
        <v>1199</v>
      </c>
      <c r="C1350" s="176">
        <f>SUM(C1351:C1355)</f>
        <v>16</v>
      </c>
      <c r="D1350" s="176">
        <f>SUM(D1351:D1355)</f>
        <v>488</v>
      </c>
      <c r="E1350" s="177">
        <f>SUM(E1351:E1355)</f>
        <v>505</v>
      </c>
      <c r="F1350" s="463">
        <f t="shared" si="84"/>
        <v>30.5625</v>
      </c>
      <c r="G1350" s="463">
        <f t="shared" si="85"/>
        <v>1.03483606557377</v>
      </c>
      <c r="H1350" s="460" t="str">
        <f t="shared" si="86"/>
        <v>是</v>
      </c>
      <c r="I1350" s="452" t="str">
        <f t="shared" si="87"/>
        <v>款</v>
      </c>
    </row>
    <row r="1351" ht="34.9" customHeight="1" spans="1:9">
      <c r="A1351" s="461">
        <v>2240701</v>
      </c>
      <c r="B1351" s="462" t="s">
        <v>1200</v>
      </c>
      <c r="C1351" s="176"/>
      <c r="D1351" s="165">
        <v>315</v>
      </c>
      <c r="E1351" s="253">
        <v>440</v>
      </c>
      <c r="F1351" s="463" t="str">
        <f t="shared" si="84"/>
        <v/>
      </c>
      <c r="G1351" s="463">
        <f t="shared" si="85"/>
        <v>1.3968253968254</v>
      </c>
      <c r="H1351" s="460" t="str">
        <f t="shared" si="86"/>
        <v>是</v>
      </c>
      <c r="I1351" s="452" t="str">
        <f t="shared" si="87"/>
        <v>项</v>
      </c>
    </row>
    <row r="1352" ht="34.9" customHeight="1" spans="1:9">
      <c r="A1352" s="461">
        <v>2240702</v>
      </c>
      <c r="B1352" s="462" t="s">
        <v>1201</v>
      </c>
      <c r="C1352" s="464">
        <v>16</v>
      </c>
      <c r="D1352" s="165">
        <v>173</v>
      </c>
      <c r="E1352" s="253">
        <v>20</v>
      </c>
      <c r="F1352" s="463">
        <f t="shared" si="84"/>
        <v>0.25</v>
      </c>
      <c r="G1352" s="463">
        <f t="shared" si="85"/>
        <v>0.115606936416185</v>
      </c>
      <c r="H1352" s="460" t="str">
        <f t="shared" si="86"/>
        <v>是</v>
      </c>
      <c r="I1352" s="452" t="str">
        <f t="shared" si="87"/>
        <v>项</v>
      </c>
    </row>
    <row r="1353" ht="34.9" customHeight="1" spans="1:9">
      <c r="A1353" s="461">
        <v>2240703</v>
      </c>
      <c r="B1353" s="462" t="s">
        <v>1202</v>
      </c>
      <c r="C1353" s="176"/>
      <c r="D1353" s="165">
        <v>0</v>
      </c>
      <c r="E1353" s="253">
        <v>0</v>
      </c>
      <c r="F1353" s="463" t="str">
        <f t="shared" si="84"/>
        <v/>
      </c>
      <c r="G1353" s="463" t="str">
        <f t="shared" si="85"/>
        <v/>
      </c>
      <c r="H1353" s="460" t="str">
        <f t="shared" si="86"/>
        <v>否</v>
      </c>
      <c r="I1353" s="452" t="str">
        <f t="shared" si="87"/>
        <v>项</v>
      </c>
    </row>
    <row r="1354" ht="34.9" customHeight="1" spans="1:9">
      <c r="A1354" s="461">
        <v>2240704</v>
      </c>
      <c r="B1354" s="462" t="s">
        <v>1203</v>
      </c>
      <c r="C1354" s="176"/>
      <c r="D1354" s="165">
        <v>0</v>
      </c>
      <c r="E1354" s="253">
        <v>0</v>
      </c>
      <c r="F1354" s="463" t="str">
        <f t="shared" si="84"/>
        <v/>
      </c>
      <c r="G1354" s="463" t="str">
        <f t="shared" si="85"/>
        <v/>
      </c>
      <c r="H1354" s="460" t="str">
        <f t="shared" si="86"/>
        <v>否</v>
      </c>
      <c r="I1354" s="452" t="str">
        <f t="shared" si="87"/>
        <v>项</v>
      </c>
    </row>
    <row r="1355" ht="34.9" customHeight="1" spans="1:9">
      <c r="A1355" s="461">
        <v>2240799</v>
      </c>
      <c r="B1355" s="462" t="s">
        <v>1204</v>
      </c>
      <c r="C1355" s="176"/>
      <c r="D1355" s="165">
        <v>0</v>
      </c>
      <c r="E1355" s="253">
        <v>45</v>
      </c>
      <c r="F1355" s="463" t="str">
        <f t="shared" si="84"/>
        <v/>
      </c>
      <c r="G1355" s="463" t="str">
        <f t="shared" si="85"/>
        <v/>
      </c>
      <c r="H1355" s="460" t="str">
        <f t="shared" si="86"/>
        <v>是</v>
      </c>
      <c r="I1355" s="452" t="str">
        <f t="shared" si="87"/>
        <v>项</v>
      </c>
    </row>
    <row r="1356" ht="34.9" customHeight="1" spans="1:9">
      <c r="A1356" s="461">
        <v>22499</v>
      </c>
      <c r="B1356" s="462" t="s">
        <v>1205</v>
      </c>
      <c r="C1356" s="176">
        <v>6</v>
      </c>
      <c r="D1356" s="165">
        <v>6</v>
      </c>
      <c r="E1356" s="253">
        <v>0</v>
      </c>
      <c r="F1356" s="463">
        <f t="shared" si="84"/>
        <v>-1</v>
      </c>
      <c r="G1356" s="463">
        <f t="shared" si="85"/>
        <v>0</v>
      </c>
      <c r="H1356" s="460" t="str">
        <f t="shared" si="86"/>
        <v>是</v>
      </c>
      <c r="I1356" s="452" t="str">
        <f t="shared" si="87"/>
        <v>款</v>
      </c>
    </row>
    <row r="1357" ht="34.9" customHeight="1" spans="1:9">
      <c r="A1357" s="457">
        <v>227</v>
      </c>
      <c r="B1357" s="458" t="s">
        <v>160</v>
      </c>
      <c r="C1357" s="172"/>
      <c r="D1357" s="165">
        <v>500</v>
      </c>
      <c r="E1357" s="253">
        <v>0</v>
      </c>
      <c r="F1357" s="459" t="str">
        <f t="shared" si="84"/>
        <v/>
      </c>
      <c r="G1357" s="459">
        <f t="shared" si="85"/>
        <v>0</v>
      </c>
      <c r="H1357" s="460" t="str">
        <f t="shared" si="86"/>
        <v>是</v>
      </c>
      <c r="I1357" s="452" t="str">
        <f t="shared" si="87"/>
        <v>类</v>
      </c>
    </row>
    <row r="1358" ht="34.9" customHeight="1" spans="1:9">
      <c r="A1358" s="457">
        <v>232</v>
      </c>
      <c r="B1358" s="458" t="s">
        <v>162</v>
      </c>
      <c r="C1358" s="172">
        <f>C1359</f>
        <v>1187</v>
      </c>
      <c r="D1358" s="172">
        <f>D1359</f>
        <v>1187</v>
      </c>
      <c r="E1358" s="173">
        <f>E1359</f>
        <v>1224</v>
      </c>
      <c r="F1358" s="459">
        <f t="shared" si="84"/>
        <v>0.0311710193765795</v>
      </c>
      <c r="G1358" s="459">
        <f t="shared" si="85"/>
        <v>1.03117101937658</v>
      </c>
      <c r="H1358" s="460" t="str">
        <f t="shared" si="86"/>
        <v>是</v>
      </c>
      <c r="I1358" s="452" t="str">
        <f t="shared" si="87"/>
        <v>类</v>
      </c>
    </row>
    <row r="1359" ht="34.9" customHeight="1" spans="1:9">
      <c r="A1359" s="461">
        <v>23203</v>
      </c>
      <c r="B1359" s="462" t="s">
        <v>1206</v>
      </c>
      <c r="C1359" s="176">
        <f>SUM(C1360:C1363)</f>
        <v>1187</v>
      </c>
      <c r="D1359" s="176">
        <f>SUM(D1360:D1363)</f>
        <v>1187</v>
      </c>
      <c r="E1359" s="177">
        <f>SUM(E1360:E1363)</f>
        <v>1224</v>
      </c>
      <c r="F1359" s="463">
        <f t="shared" si="84"/>
        <v>0.0311710193765795</v>
      </c>
      <c r="G1359" s="463">
        <f t="shared" si="85"/>
        <v>1.03117101937658</v>
      </c>
      <c r="H1359" s="460" t="str">
        <f t="shared" si="86"/>
        <v>是</v>
      </c>
      <c r="I1359" s="452" t="str">
        <f t="shared" si="87"/>
        <v>款</v>
      </c>
    </row>
    <row r="1360" ht="34.9" customHeight="1" spans="1:9">
      <c r="A1360" s="461">
        <v>2320301</v>
      </c>
      <c r="B1360" s="462" t="s">
        <v>1207</v>
      </c>
      <c r="C1360" s="464">
        <v>1187</v>
      </c>
      <c r="D1360" s="165">
        <v>1187</v>
      </c>
      <c r="E1360" s="253">
        <v>1224</v>
      </c>
      <c r="F1360" s="463">
        <f t="shared" si="84"/>
        <v>0.0311710193765795</v>
      </c>
      <c r="G1360" s="463">
        <f t="shared" si="85"/>
        <v>1.03117101937658</v>
      </c>
      <c r="H1360" s="460" t="str">
        <f t="shared" si="86"/>
        <v>是</v>
      </c>
      <c r="I1360" s="452" t="str">
        <f t="shared" si="87"/>
        <v>项</v>
      </c>
    </row>
    <row r="1361" ht="34.9" customHeight="1" spans="1:9">
      <c r="A1361" s="461">
        <v>2320302</v>
      </c>
      <c r="B1361" s="462" t="s">
        <v>1208</v>
      </c>
      <c r="C1361" s="176"/>
      <c r="D1361" s="176"/>
      <c r="E1361" s="177"/>
      <c r="F1361" s="463" t="str">
        <f t="shared" si="84"/>
        <v/>
      </c>
      <c r="G1361" s="463" t="str">
        <f t="shared" si="85"/>
        <v/>
      </c>
      <c r="H1361" s="460" t="str">
        <f t="shared" si="86"/>
        <v>否</v>
      </c>
      <c r="I1361" s="452" t="str">
        <f t="shared" si="87"/>
        <v>项</v>
      </c>
    </row>
    <row r="1362" ht="34.9" customHeight="1" spans="1:9">
      <c r="A1362" s="461">
        <v>2320303</v>
      </c>
      <c r="B1362" s="462" t="s">
        <v>1209</v>
      </c>
      <c r="C1362" s="176"/>
      <c r="D1362" s="176"/>
      <c r="E1362" s="177"/>
      <c r="F1362" s="463" t="str">
        <f t="shared" si="84"/>
        <v/>
      </c>
      <c r="G1362" s="463" t="str">
        <f t="shared" si="85"/>
        <v/>
      </c>
      <c r="H1362" s="460" t="str">
        <f t="shared" si="86"/>
        <v>否</v>
      </c>
      <c r="I1362" s="452" t="str">
        <f t="shared" si="87"/>
        <v>项</v>
      </c>
    </row>
    <row r="1363" ht="34.9" customHeight="1" spans="1:9">
      <c r="A1363" s="461">
        <v>2320304</v>
      </c>
      <c r="B1363" s="462" t="s">
        <v>1210</v>
      </c>
      <c r="C1363" s="176"/>
      <c r="D1363" s="176"/>
      <c r="E1363" s="177"/>
      <c r="F1363" s="463" t="str">
        <f t="shared" si="84"/>
        <v/>
      </c>
      <c r="G1363" s="463" t="str">
        <f t="shared" si="85"/>
        <v/>
      </c>
      <c r="H1363" s="460" t="str">
        <f t="shared" si="86"/>
        <v>否</v>
      </c>
      <c r="I1363" s="452" t="str">
        <f t="shared" si="87"/>
        <v>项</v>
      </c>
    </row>
    <row r="1364" ht="34.9" customHeight="1" spans="1:9">
      <c r="A1364" s="457">
        <v>233</v>
      </c>
      <c r="B1364" s="458" t="s">
        <v>164</v>
      </c>
      <c r="C1364" s="172">
        <f>C1365</f>
        <v>14</v>
      </c>
      <c r="D1364" s="172">
        <f>D1365</f>
        <v>14</v>
      </c>
      <c r="E1364" s="173">
        <f>E1365</f>
        <v>7</v>
      </c>
      <c r="F1364" s="459">
        <f t="shared" si="84"/>
        <v>-0.5</v>
      </c>
      <c r="G1364" s="459">
        <f t="shared" si="85"/>
        <v>0.5</v>
      </c>
      <c r="H1364" s="460" t="str">
        <f t="shared" si="86"/>
        <v>是</v>
      </c>
      <c r="I1364" s="452" t="str">
        <f t="shared" si="87"/>
        <v>类</v>
      </c>
    </row>
    <row r="1365" ht="34.9" customHeight="1" spans="1:9">
      <c r="A1365" s="461">
        <v>23303</v>
      </c>
      <c r="B1365" s="462" t="s">
        <v>1211</v>
      </c>
      <c r="C1365" s="176">
        <v>14</v>
      </c>
      <c r="D1365" s="165">
        <v>14</v>
      </c>
      <c r="E1365" s="253">
        <v>7</v>
      </c>
      <c r="F1365" s="463">
        <f t="shared" si="84"/>
        <v>-0.5</v>
      </c>
      <c r="G1365" s="463">
        <f t="shared" si="85"/>
        <v>0.5</v>
      </c>
      <c r="H1365" s="460" t="str">
        <f t="shared" si="86"/>
        <v>是</v>
      </c>
      <c r="I1365" s="452" t="str">
        <f t="shared" si="87"/>
        <v>款</v>
      </c>
    </row>
    <row r="1366" ht="34.9" customHeight="1" spans="1:9">
      <c r="A1366" s="457">
        <v>229</v>
      </c>
      <c r="B1366" s="458" t="s">
        <v>166</v>
      </c>
      <c r="C1366" s="172">
        <f>SUM(C1367:C1368)</f>
        <v>0</v>
      </c>
      <c r="D1366" s="172">
        <f>SUM(D1367:D1368)</f>
        <v>0</v>
      </c>
      <c r="E1366" s="173">
        <f>SUM(E1367:E1368)</f>
        <v>0</v>
      </c>
      <c r="F1366" s="459" t="str">
        <f t="shared" si="84"/>
        <v/>
      </c>
      <c r="G1366" s="459" t="str">
        <f t="shared" si="85"/>
        <v/>
      </c>
      <c r="H1366" s="460" t="str">
        <f t="shared" si="86"/>
        <v>是</v>
      </c>
      <c r="I1366" s="452" t="str">
        <f t="shared" si="87"/>
        <v>类</v>
      </c>
    </row>
    <row r="1367" ht="34.9" customHeight="1" spans="1:9">
      <c r="A1367" s="461">
        <v>22902</v>
      </c>
      <c r="B1367" s="462" t="s">
        <v>1212</v>
      </c>
      <c r="C1367" s="176"/>
      <c r="D1367" s="176"/>
      <c r="E1367" s="177"/>
      <c r="F1367" s="463" t="str">
        <f t="shared" si="84"/>
        <v/>
      </c>
      <c r="G1367" s="463" t="str">
        <f t="shared" si="85"/>
        <v/>
      </c>
      <c r="H1367" s="460" t="str">
        <f t="shared" si="86"/>
        <v>否</v>
      </c>
      <c r="I1367" s="452" t="str">
        <f t="shared" si="87"/>
        <v>款</v>
      </c>
    </row>
    <row r="1368" ht="34.9" customHeight="1" spans="1:9">
      <c r="A1368" s="461">
        <v>22999</v>
      </c>
      <c r="B1368" s="462" t="s">
        <v>1046</v>
      </c>
      <c r="C1368" s="176"/>
      <c r="D1368" s="176"/>
      <c r="E1368" s="177"/>
      <c r="F1368" s="463" t="str">
        <f t="shared" si="84"/>
        <v/>
      </c>
      <c r="G1368" s="463" t="str">
        <f t="shared" si="85"/>
        <v/>
      </c>
      <c r="H1368" s="460" t="str">
        <f t="shared" si="86"/>
        <v>否</v>
      </c>
      <c r="I1368" s="452" t="str">
        <f t="shared" si="87"/>
        <v>款</v>
      </c>
    </row>
    <row r="1369" ht="34.9" customHeight="1" spans="1:9">
      <c r="A1369" s="461"/>
      <c r="B1369" s="462"/>
      <c r="C1369" s="474"/>
      <c r="D1369" s="474"/>
      <c r="E1369" s="280"/>
      <c r="F1369" s="459"/>
      <c r="G1369" s="459"/>
      <c r="H1369" s="460" t="str">
        <f t="shared" si="86"/>
        <v>是</v>
      </c>
      <c r="I1369" s="452"/>
    </row>
    <row r="1370" ht="34.9" customHeight="1" spans="1:9">
      <c r="A1370" s="475"/>
      <c r="B1370" s="476" t="s">
        <v>167</v>
      </c>
      <c r="C1370" s="172">
        <f>SUM(C5,C254,C257,C276,C367,C422,C479,C536,C658,C730,C809,C832,C960,C1024,C1091,C1111,C1141,C1151,C1226,C1246,C1300,C1357,C1358,C1364,C1366)</f>
        <v>155938</v>
      </c>
      <c r="D1370" s="172">
        <f>SUM(D5,D254,D257,D276,D367,D422,D479,D536,D658,D730,D809,D832,D960,D1024,D1091,D1111,D1141,D1151,D1226,D1246,D1300,D1357,D1358,D1364,D1366)</f>
        <v>160616</v>
      </c>
      <c r="E1370" s="172">
        <f>SUM(E5,E254,E257,E276,E367,E422,E479,E536,E658,E730,E809,E832,E960,E1024,E1091,E1111,E1141,E1151,E1226,E1246,E1300,E1357,E1358,E1364,E1366)</f>
        <v>160648</v>
      </c>
      <c r="F1370" s="459">
        <f>IF(C1370&lt;&gt;0,E1370/C1370-1,"")</f>
        <v>0.0302043119701421</v>
      </c>
      <c r="G1370" s="459">
        <f>IF(D1370&lt;&gt;0,E1370/D1370,"")</f>
        <v>1.00019923295313</v>
      </c>
      <c r="H1370" s="460" t="str">
        <f t="shared" si="86"/>
        <v>是</v>
      </c>
      <c r="I1370" s="452"/>
    </row>
    <row r="1371" ht="32.1" customHeight="1" spans="2:7">
      <c r="B1371" s="477"/>
      <c r="C1371" s="478"/>
      <c r="D1371" s="479"/>
      <c r="E1371" s="479"/>
      <c r="F1371" s="478"/>
      <c r="G1371" s="478"/>
    </row>
  </sheetData>
  <autoFilter ref="A4:I1370">
    <extLst/>
  </autoFilter>
  <mergeCells count="7">
    <mergeCell ref="B1:G1"/>
    <mergeCell ref="D3:E3"/>
    <mergeCell ref="F3:G3"/>
    <mergeCell ref="B1371:G1371"/>
    <mergeCell ref="A3:A4"/>
    <mergeCell ref="B3:B4"/>
    <mergeCell ref="C3:C4"/>
  </mergeCells>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FF00"/>
  </sheetPr>
  <dimension ref="A1:I34"/>
  <sheetViews>
    <sheetView showZeros="0" view="pageBreakPreview" zoomScale="90" zoomScaleNormal="100" workbookViewId="0">
      <pane ySplit="4" topLeftCell="A20" activePane="bottomLeft" state="frozen"/>
      <selection/>
      <selection pane="bottomLeft" activeCell="E29" sqref="E29"/>
    </sheetView>
  </sheetViews>
  <sheetFormatPr defaultColWidth="9" defaultRowHeight="15.6"/>
  <cols>
    <col min="1" max="1" width="18.8796296296296" style="139" customWidth="1"/>
    <col min="2" max="2" width="43.75" style="139" customWidth="1"/>
    <col min="3" max="5" width="16.75" style="432" customWidth="1"/>
    <col min="6" max="7" width="15.3796296296296" style="433" customWidth="1"/>
    <col min="8" max="8" width="3.75" style="139" customWidth="1"/>
    <col min="9" max="16372" width="9" style="139" customWidth="1"/>
    <col min="16373" max="16384" width="9" style="139"/>
  </cols>
  <sheetData>
    <row r="1" ht="45" customHeight="1" spans="1:8">
      <c r="A1" s="141"/>
      <c r="B1" s="145" t="str">
        <f>YEAR(封面!$B$7)-1&amp;"年永仁县政府性基金预算收入执行情况表"</f>
        <v>2020年永仁县政府性基金预算收入执行情况表</v>
      </c>
      <c r="C1" s="145"/>
      <c r="D1" s="145"/>
      <c r="E1" s="145"/>
      <c r="F1" s="145"/>
      <c r="G1" s="145"/>
      <c r="H1" s="141"/>
    </row>
    <row r="2" ht="20.1" customHeight="1" spans="1:8">
      <c r="A2" s="410"/>
      <c r="B2" s="307" t="s">
        <v>1213</v>
      </c>
      <c r="C2" s="308"/>
      <c r="D2" s="308"/>
      <c r="E2" s="414"/>
      <c r="F2" s="143"/>
      <c r="G2" s="434" t="s">
        <v>7</v>
      </c>
      <c r="H2" s="141"/>
    </row>
    <row r="3" s="431" customFormat="1" ht="36" customHeight="1" spans="1:8">
      <c r="A3" s="415" t="s">
        <v>8</v>
      </c>
      <c r="B3" s="311" t="s">
        <v>9</v>
      </c>
      <c r="C3" s="151" t="str">
        <f>YEAR(封面!$B$7)-2&amp;"年决算数"</f>
        <v>2019年决算数</v>
      </c>
      <c r="D3" s="151" t="str">
        <f>YEAR(封面!$B$7)-1&amp;"年"</f>
        <v>2020年</v>
      </c>
      <c r="E3" s="151"/>
      <c r="F3" s="311" t="s">
        <v>10</v>
      </c>
      <c r="G3" s="311"/>
      <c r="H3" s="138"/>
    </row>
    <row r="4" s="431" customFormat="1" ht="36" customHeight="1" spans="1:8">
      <c r="A4" s="416"/>
      <c r="B4" s="311"/>
      <c r="C4" s="151"/>
      <c r="D4" s="151" t="s">
        <v>12</v>
      </c>
      <c r="E4" s="151" t="s">
        <v>13</v>
      </c>
      <c r="F4" s="151" t="str">
        <f>"比"&amp;YEAR(封面!$B$7)-2&amp;"年决算数增长%"</f>
        <v>比2019年决算数增长%</v>
      </c>
      <c r="G4" s="151" t="str">
        <f>"完成"&amp;YEAR(封面!$B$7)-1&amp;"年预算数的%"</f>
        <v>完成2020年预算数的%</v>
      </c>
      <c r="H4" s="435" t="s">
        <v>11</v>
      </c>
    </row>
    <row r="5" s="431" customFormat="1" ht="36" customHeight="1" spans="1:9">
      <c r="A5" s="316" t="s">
        <v>1214</v>
      </c>
      <c r="B5" s="427" t="s">
        <v>1215</v>
      </c>
      <c r="C5" s="201"/>
      <c r="D5" s="201"/>
      <c r="E5" s="202"/>
      <c r="F5" s="158" t="str">
        <f>IF(C5&lt;&gt;0,E5/C5-1,"")</f>
        <v/>
      </c>
      <c r="G5" s="158" t="str">
        <f>IF(D5&lt;&gt;0,E5/D5,"")</f>
        <v/>
      </c>
      <c r="H5" s="159" t="str">
        <f>IF(LEN(A5)=7,"是",IF(B5&lt;&gt;"",IF(SUM(C5:E5)&lt;&gt;0,"是","否"),"是"))</f>
        <v>是</v>
      </c>
      <c r="I5" s="139"/>
    </row>
    <row r="6" ht="36" customHeight="1" spans="1:8">
      <c r="A6" s="316" t="s">
        <v>1216</v>
      </c>
      <c r="B6" s="427" t="s">
        <v>1217</v>
      </c>
      <c r="C6" s="201"/>
      <c r="D6" s="201"/>
      <c r="E6" s="202"/>
      <c r="F6" s="158" t="str">
        <f t="shared" ref="F6:F28" si="0">IF(C6&lt;&gt;0,E6/C6-1,"")</f>
        <v/>
      </c>
      <c r="G6" s="158" t="str">
        <f t="shared" ref="G6:G28" si="1">IF(D6&lt;&gt;0,E6/D6,"")</f>
        <v/>
      </c>
      <c r="H6" s="159" t="str">
        <f t="shared" ref="H6:H34" si="2">IF(LEN(A6)=7,"是",IF(B6&lt;&gt;"",IF(SUM(C6:E6)&lt;&gt;0,"是","否"),"是"))</f>
        <v>是</v>
      </c>
    </row>
    <row r="7" ht="36" customHeight="1" spans="1:8">
      <c r="A7" s="316" t="s">
        <v>1218</v>
      </c>
      <c r="B7" s="427" t="s">
        <v>1219</v>
      </c>
      <c r="C7" s="201"/>
      <c r="D7" s="201"/>
      <c r="E7" s="202"/>
      <c r="F7" s="158" t="str">
        <f t="shared" si="0"/>
        <v/>
      </c>
      <c r="G7" s="158" t="str">
        <f t="shared" si="1"/>
        <v/>
      </c>
      <c r="H7" s="159" t="str">
        <f t="shared" si="2"/>
        <v>是</v>
      </c>
    </row>
    <row r="8" ht="36" customHeight="1" spans="1:8">
      <c r="A8" s="316" t="s">
        <v>1220</v>
      </c>
      <c r="B8" s="427" t="s">
        <v>1221</v>
      </c>
      <c r="C8" s="201"/>
      <c r="D8" s="424">
        <v>44</v>
      </c>
      <c r="E8" s="202"/>
      <c r="F8" s="158" t="str">
        <f t="shared" si="0"/>
        <v/>
      </c>
      <c r="G8" s="158">
        <f t="shared" si="1"/>
        <v>0</v>
      </c>
      <c r="H8" s="159" t="str">
        <f t="shared" si="2"/>
        <v>是</v>
      </c>
    </row>
    <row r="9" ht="36" customHeight="1" spans="1:8">
      <c r="A9" s="316" t="s">
        <v>1222</v>
      </c>
      <c r="B9" s="427" t="s">
        <v>1223</v>
      </c>
      <c r="C9" s="201">
        <f>SUM(C10:C14)</f>
        <v>7479</v>
      </c>
      <c r="D9" s="201">
        <f>SUM(D10:D14)</f>
        <v>29179</v>
      </c>
      <c r="E9" s="202">
        <f>SUM(E10:E14)</f>
        <v>9454</v>
      </c>
      <c r="F9" s="158">
        <f t="shared" si="0"/>
        <v>0.264072736996925</v>
      </c>
      <c r="G9" s="158">
        <f t="shared" si="1"/>
        <v>0.32400013708489</v>
      </c>
      <c r="H9" s="159" t="str">
        <f t="shared" si="2"/>
        <v>是</v>
      </c>
    </row>
    <row r="10" ht="36" customHeight="1" spans="1:8">
      <c r="A10" s="316" t="s">
        <v>1224</v>
      </c>
      <c r="B10" s="426" t="s">
        <v>1225</v>
      </c>
      <c r="C10" s="424">
        <v>7425</v>
      </c>
      <c r="D10" s="424">
        <v>29125</v>
      </c>
      <c r="E10" s="208">
        <v>7829</v>
      </c>
      <c r="F10" s="163">
        <f t="shared" si="0"/>
        <v>0.0544107744107745</v>
      </c>
      <c r="G10" s="163">
        <f t="shared" si="1"/>
        <v>0.26880686695279</v>
      </c>
      <c r="H10" s="159" t="str">
        <f t="shared" si="2"/>
        <v>是</v>
      </c>
    </row>
    <row r="11" ht="36" customHeight="1" spans="1:8">
      <c r="A11" s="316" t="s">
        <v>1226</v>
      </c>
      <c r="B11" s="426" t="s">
        <v>1227</v>
      </c>
      <c r="C11" s="424">
        <v>14</v>
      </c>
      <c r="D11" s="424">
        <v>14</v>
      </c>
      <c r="E11" s="208">
        <v>600</v>
      </c>
      <c r="F11" s="163">
        <f t="shared" si="0"/>
        <v>41.8571428571429</v>
      </c>
      <c r="G11" s="163">
        <f t="shared" si="1"/>
        <v>42.8571428571429</v>
      </c>
      <c r="H11" s="159" t="str">
        <f t="shared" si="2"/>
        <v>是</v>
      </c>
    </row>
    <row r="12" ht="36" customHeight="1" spans="1:8">
      <c r="A12" s="316" t="s">
        <v>1228</v>
      </c>
      <c r="B12" s="426" t="s">
        <v>1229</v>
      </c>
      <c r="C12" s="424">
        <v>40</v>
      </c>
      <c r="D12" s="424">
        <v>40</v>
      </c>
      <c r="E12" s="208">
        <v>1080</v>
      </c>
      <c r="F12" s="163">
        <f t="shared" si="0"/>
        <v>26</v>
      </c>
      <c r="G12" s="163">
        <f t="shared" si="1"/>
        <v>27</v>
      </c>
      <c r="H12" s="159" t="str">
        <f t="shared" si="2"/>
        <v>是</v>
      </c>
    </row>
    <row r="13" ht="36" customHeight="1" spans="1:8">
      <c r="A13" s="316" t="s">
        <v>1230</v>
      </c>
      <c r="B13" s="426" t="s">
        <v>1231</v>
      </c>
      <c r="C13" s="207"/>
      <c r="D13" s="207"/>
      <c r="E13" s="208">
        <v>-55</v>
      </c>
      <c r="F13" s="163" t="str">
        <f>IF(C13&lt;&gt;0,-(E13/C13-1),"")</f>
        <v/>
      </c>
      <c r="G13" s="163" t="str">
        <f t="shared" si="1"/>
        <v/>
      </c>
      <c r="H13" s="159" t="str">
        <f t="shared" si="2"/>
        <v>是</v>
      </c>
    </row>
    <row r="14" ht="36" customHeight="1" spans="1:8">
      <c r="A14" s="316" t="s">
        <v>1232</v>
      </c>
      <c r="B14" s="426" t="s">
        <v>1233</v>
      </c>
      <c r="C14" s="207"/>
      <c r="D14" s="207"/>
      <c r="E14" s="208"/>
      <c r="F14" s="163" t="str">
        <f t="shared" si="0"/>
        <v/>
      </c>
      <c r="G14" s="163" t="str">
        <f t="shared" si="1"/>
        <v/>
      </c>
      <c r="H14" s="159" t="str">
        <f t="shared" si="2"/>
        <v>否</v>
      </c>
    </row>
    <row r="15" ht="36" customHeight="1" spans="1:8">
      <c r="A15" s="316" t="s">
        <v>1234</v>
      </c>
      <c r="B15" s="427" t="s">
        <v>1235</v>
      </c>
      <c r="C15" s="201"/>
      <c r="D15" s="201"/>
      <c r="E15" s="202"/>
      <c r="F15" s="158" t="str">
        <f t="shared" si="0"/>
        <v/>
      </c>
      <c r="G15" s="158" t="str">
        <f t="shared" si="1"/>
        <v/>
      </c>
      <c r="H15" s="159" t="str">
        <f t="shared" si="2"/>
        <v>是</v>
      </c>
    </row>
    <row r="16" ht="36" customHeight="1" spans="1:8">
      <c r="A16" s="316" t="s">
        <v>1236</v>
      </c>
      <c r="B16" s="427" t="s">
        <v>1237</v>
      </c>
      <c r="C16" s="201">
        <f>SUM(C17:C18)</f>
        <v>0</v>
      </c>
      <c r="D16" s="201">
        <f>SUM(D17:D18)</f>
        <v>0</v>
      </c>
      <c r="E16" s="202">
        <f>SUM(E17:E18)</f>
        <v>0</v>
      </c>
      <c r="F16" s="158" t="str">
        <f t="shared" si="0"/>
        <v/>
      </c>
      <c r="G16" s="158" t="str">
        <f t="shared" si="1"/>
        <v/>
      </c>
      <c r="H16" s="159" t="str">
        <f t="shared" si="2"/>
        <v>是</v>
      </c>
    </row>
    <row r="17" ht="36" customHeight="1" spans="1:8">
      <c r="A17" s="316" t="s">
        <v>1238</v>
      </c>
      <c r="B17" s="426" t="s">
        <v>1239</v>
      </c>
      <c r="C17" s="207"/>
      <c r="D17" s="207"/>
      <c r="E17" s="208"/>
      <c r="F17" s="163" t="str">
        <f t="shared" si="0"/>
        <v/>
      </c>
      <c r="G17" s="163" t="str">
        <f t="shared" si="1"/>
        <v/>
      </c>
      <c r="H17" s="159" t="str">
        <f t="shared" si="2"/>
        <v>否</v>
      </c>
    </row>
    <row r="18" ht="36" customHeight="1" spans="1:8">
      <c r="A18" s="316" t="s">
        <v>1240</v>
      </c>
      <c r="B18" s="426" t="s">
        <v>1241</v>
      </c>
      <c r="C18" s="207"/>
      <c r="D18" s="207"/>
      <c r="E18" s="208"/>
      <c r="F18" s="163" t="str">
        <f t="shared" si="0"/>
        <v/>
      </c>
      <c r="G18" s="163" t="str">
        <f t="shared" si="1"/>
        <v/>
      </c>
      <c r="H18" s="159" t="str">
        <f t="shared" si="2"/>
        <v>否</v>
      </c>
    </row>
    <row r="19" ht="36" customHeight="1" spans="1:8">
      <c r="A19" s="316" t="s">
        <v>1242</v>
      </c>
      <c r="B19" s="427" t="s">
        <v>1243</v>
      </c>
      <c r="C19" s="201"/>
      <c r="D19" s="201"/>
      <c r="E19" s="202"/>
      <c r="F19" s="158" t="str">
        <f t="shared" si="0"/>
        <v/>
      </c>
      <c r="G19" s="158" t="str">
        <f t="shared" si="1"/>
        <v/>
      </c>
      <c r="H19" s="159" t="str">
        <f t="shared" si="2"/>
        <v>是</v>
      </c>
    </row>
    <row r="20" ht="36" customHeight="1" spans="1:8">
      <c r="A20" s="316" t="s">
        <v>1244</v>
      </c>
      <c r="B20" s="427" t="s">
        <v>1245</v>
      </c>
      <c r="C20" s="201"/>
      <c r="D20" s="201"/>
      <c r="E20" s="202"/>
      <c r="F20" s="158" t="str">
        <f t="shared" si="0"/>
        <v/>
      </c>
      <c r="G20" s="158" t="str">
        <f t="shared" si="1"/>
        <v/>
      </c>
      <c r="H20" s="159" t="str">
        <f t="shared" si="2"/>
        <v>是</v>
      </c>
    </row>
    <row r="21" ht="36" customHeight="1" spans="1:8">
      <c r="A21" s="316" t="s">
        <v>1246</v>
      </c>
      <c r="B21" s="427" t="s">
        <v>1247</v>
      </c>
      <c r="C21" s="201"/>
      <c r="D21" s="201"/>
      <c r="E21" s="202"/>
      <c r="F21" s="158" t="str">
        <f t="shared" si="0"/>
        <v/>
      </c>
      <c r="G21" s="158" t="str">
        <f t="shared" si="1"/>
        <v/>
      </c>
      <c r="H21" s="159" t="str">
        <f t="shared" si="2"/>
        <v>是</v>
      </c>
    </row>
    <row r="22" ht="36" customHeight="1" spans="1:8">
      <c r="A22" s="316" t="s">
        <v>1248</v>
      </c>
      <c r="B22" s="427" t="s">
        <v>1249</v>
      </c>
      <c r="C22" s="201"/>
      <c r="D22" s="201"/>
      <c r="E22" s="202"/>
      <c r="F22" s="158" t="str">
        <f t="shared" si="0"/>
        <v/>
      </c>
      <c r="G22" s="158" t="str">
        <f t="shared" si="1"/>
        <v/>
      </c>
      <c r="H22" s="159" t="str">
        <f t="shared" si="2"/>
        <v>是</v>
      </c>
    </row>
    <row r="23" ht="36" customHeight="1" spans="1:8">
      <c r="A23" s="316" t="s">
        <v>1250</v>
      </c>
      <c r="B23" s="436" t="s">
        <v>1251</v>
      </c>
      <c r="C23" s="424">
        <v>150</v>
      </c>
      <c r="D23" s="424">
        <v>150</v>
      </c>
      <c r="E23" s="202">
        <v>163</v>
      </c>
      <c r="F23" s="158">
        <f t="shared" si="0"/>
        <v>0.0866666666666667</v>
      </c>
      <c r="G23" s="158">
        <f t="shared" si="1"/>
        <v>1.08666666666667</v>
      </c>
      <c r="H23" s="159" t="str">
        <f t="shared" si="2"/>
        <v>是</v>
      </c>
    </row>
    <row r="24" ht="36" customHeight="1" spans="1:8">
      <c r="A24" s="316" t="s">
        <v>1252</v>
      </c>
      <c r="B24" s="436" t="s">
        <v>1253</v>
      </c>
      <c r="C24" s="201"/>
      <c r="D24" s="201"/>
      <c r="E24" s="202"/>
      <c r="F24" s="158" t="str">
        <f t="shared" si="0"/>
        <v/>
      </c>
      <c r="G24" s="158" t="str">
        <f t="shared" si="1"/>
        <v/>
      </c>
      <c r="H24" s="159" t="str">
        <f t="shared" si="2"/>
        <v>是</v>
      </c>
    </row>
    <row r="25" ht="36" customHeight="1" spans="1:8">
      <c r="A25" s="316" t="s">
        <v>1254</v>
      </c>
      <c r="B25" s="436" t="s">
        <v>1255</v>
      </c>
      <c r="C25" s="201"/>
      <c r="D25" s="201"/>
      <c r="E25" s="202">
        <v>8600</v>
      </c>
      <c r="F25" s="158" t="str">
        <f t="shared" si="0"/>
        <v/>
      </c>
      <c r="G25" s="158" t="str">
        <f t="shared" si="1"/>
        <v/>
      </c>
      <c r="H25" s="159" t="str">
        <f t="shared" si="2"/>
        <v>是</v>
      </c>
    </row>
    <row r="26" ht="36" customHeight="1" spans="1:8">
      <c r="A26" s="316" t="s">
        <v>1256</v>
      </c>
      <c r="B26" s="436" t="s">
        <v>1257</v>
      </c>
      <c r="C26" s="201"/>
      <c r="D26" s="201"/>
      <c r="E26" s="202"/>
      <c r="F26" s="158"/>
      <c r="G26" s="158" t="str">
        <f t="shared" si="1"/>
        <v/>
      </c>
      <c r="H26" s="159" t="str">
        <f t="shared" si="2"/>
        <v>否</v>
      </c>
    </row>
    <row r="27" ht="36" customHeight="1" spans="1:8">
      <c r="A27" s="316"/>
      <c r="B27" s="206"/>
      <c r="C27" s="207"/>
      <c r="D27" s="207"/>
      <c r="E27" s="208"/>
      <c r="F27" s="163"/>
      <c r="G27" s="163"/>
      <c r="H27" s="159" t="str">
        <f t="shared" si="2"/>
        <v>是</v>
      </c>
    </row>
    <row r="28" ht="36" customHeight="1" spans="1:8">
      <c r="A28" s="316"/>
      <c r="B28" s="437" t="s">
        <v>1258</v>
      </c>
      <c r="C28" s="201">
        <f>SUM(C5,C6,C7,C8,C9,C15,C16,C19,C20,C21,C22,C23,C24,C25,C26)</f>
        <v>7629</v>
      </c>
      <c r="D28" s="201">
        <f>SUM(D5,D6,D7,D8,D9,D15,D16,D19,D20,D21,D22,D23,D24,D25,D26)</f>
        <v>29373</v>
      </c>
      <c r="E28" s="202">
        <f>SUM(E5,E6,E7,E8,E9,E15,E16,E19,E20,E21,E22,E23,E24,E25,E26)</f>
        <v>18217</v>
      </c>
      <c r="F28" s="158">
        <f t="shared" si="0"/>
        <v>1.38786210512518</v>
      </c>
      <c r="G28" s="158">
        <f t="shared" si="1"/>
        <v>0.620195417560345</v>
      </c>
      <c r="H28" s="159" t="str">
        <f t="shared" si="2"/>
        <v>是</v>
      </c>
    </row>
    <row r="29" ht="36" customHeight="1" spans="1:8">
      <c r="A29" s="317">
        <v>105</v>
      </c>
      <c r="B29" s="205" t="s">
        <v>1259</v>
      </c>
      <c r="C29" s="438">
        <v>11600</v>
      </c>
      <c r="D29" s="438">
        <v>2620</v>
      </c>
      <c r="E29" s="202">
        <v>2620</v>
      </c>
      <c r="F29" s="158"/>
      <c r="G29" s="158"/>
      <c r="H29" s="159" t="str">
        <f t="shared" si="2"/>
        <v>是</v>
      </c>
    </row>
    <row r="30" ht="36" customHeight="1" spans="1:8">
      <c r="A30" s="317">
        <v>110</v>
      </c>
      <c r="B30" s="205" t="s">
        <v>108</v>
      </c>
      <c r="C30" s="201">
        <f>SUM(C31:C33)</f>
        <v>2176</v>
      </c>
      <c r="D30" s="201">
        <f>SUM(D31:D33)</f>
        <v>2857</v>
      </c>
      <c r="E30" s="202">
        <f>SUM(E31:E33)</f>
        <v>6789</v>
      </c>
      <c r="F30" s="158"/>
      <c r="G30" s="158"/>
      <c r="H30" s="159" t="str">
        <f t="shared" si="2"/>
        <v>是</v>
      </c>
    </row>
    <row r="31" ht="36" customHeight="1" spans="1:8">
      <c r="A31" s="316">
        <v>1100402</v>
      </c>
      <c r="B31" s="206" t="s">
        <v>1260</v>
      </c>
      <c r="C31" s="207">
        <v>1808</v>
      </c>
      <c r="D31" s="439">
        <v>1800</v>
      </c>
      <c r="E31" s="208">
        <v>5732</v>
      </c>
      <c r="F31" s="163"/>
      <c r="G31" s="163"/>
      <c r="H31" s="159" t="str">
        <f t="shared" si="2"/>
        <v>是</v>
      </c>
    </row>
    <row r="32" ht="36" customHeight="1" spans="1:8">
      <c r="A32" s="316">
        <v>11008</v>
      </c>
      <c r="B32" s="206" t="s">
        <v>112</v>
      </c>
      <c r="C32" s="440">
        <v>368</v>
      </c>
      <c r="D32" s="439">
        <v>1057</v>
      </c>
      <c r="E32" s="208">
        <v>1057</v>
      </c>
      <c r="F32" s="163"/>
      <c r="G32" s="163"/>
      <c r="H32" s="159" t="str">
        <f t="shared" si="2"/>
        <v>是</v>
      </c>
    </row>
    <row r="33" ht="36" customHeight="1" spans="1:8">
      <c r="A33" s="316">
        <v>11009</v>
      </c>
      <c r="B33" s="206" t="s">
        <v>113</v>
      </c>
      <c r="C33" s="207"/>
      <c r="D33" s="207"/>
      <c r="E33" s="208"/>
      <c r="F33" s="163"/>
      <c r="G33" s="163"/>
      <c r="H33" s="159" t="str">
        <f t="shared" si="2"/>
        <v>否</v>
      </c>
    </row>
    <row r="34" ht="36" customHeight="1" spans="1:8">
      <c r="A34" s="441"/>
      <c r="B34" s="437" t="s">
        <v>116</v>
      </c>
      <c r="C34" s="201">
        <f>SUM(C28:C29,C30)</f>
        <v>21405</v>
      </c>
      <c r="D34" s="201">
        <f>SUM(D28:D29,D30)</f>
        <v>34850</v>
      </c>
      <c r="E34" s="202">
        <f>SUM(E28:E29,E30)</f>
        <v>27626</v>
      </c>
      <c r="F34" s="158"/>
      <c r="G34" s="158"/>
      <c r="H34" s="159" t="str">
        <f t="shared" si="2"/>
        <v>是</v>
      </c>
    </row>
  </sheetData>
  <mergeCells count="6">
    <mergeCell ref="B1:G1"/>
    <mergeCell ref="D3:E3"/>
    <mergeCell ref="F3:G3"/>
    <mergeCell ref="A3:A4"/>
    <mergeCell ref="B3:B4"/>
    <mergeCell ref="C3:C4"/>
  </mergeCells>
  <conditionalFormatting sqref="C6:C9">
    <cfRule type="expression" dxfId="1" priority="1" stopIfTrue="1">
      <formula>"len($A:$A)=3"</formula>
    </cfRule>
  </conditionalFormatting>
  <conditionalFormatting sqref="C14:C22">
    <cfRule type="expression" dxfId="1" priority="2" stopIfTrue="1">
      <formula>"len($A:$A)=3"</formula>
    </cfRule>
  </conditionalFormatting>
  <conditionalFormatting sqref="B29:B31 B6:B22">
    <cfRule type="expression" dxfId="1" priority="4" stopIfTrue="1">
      <formula>"len($A:$A)=3"</formula>
    </cfRule>
  </conditionalFormatting>
  <conditionalFormatting sqref="C30:C31 D30:E30">
    <cfRule type="expression" dxfId="1" priority="3" stopIfTrue="1">
      <formula>"len($A:$A)=3"</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FF00"/>
  </sheetPr>
  <dimension ref="A1:I271"/>
  <sheetViews>
    <sheetView showZeros="0" view="pageBreakPreview" zoomScaleNormal="100" workbookViewId="0">
      <pane ySplit="4" topLeftCell="A259" activePane="bottomLeft" state="frozen"/>
      <selection/>
      <selection pane="bottomLeft" activeCell="E268" sqref="E268"/>
    </sheetView>
  </sheetViews>
  <sheetFormatPr defaultColWidth="9" defaultRowHeight="15.6"/>
  <cols>
    <col min="1" max="1" width="12.6296296296296" style="139" customWidth="1"/>
    <col min="2" max="2" width="43.75" style="302" customWidth="1"/>
    <col min="3" max="3" width="16.75" style="303" customWidth="1"/>
    <col min="4" max="4" width="16.75" style="407" customWidth="1"/>
    <col min="5" max="5" width="16.75" style="303" customWidth="1"/>
    <col min="6" max="7" width="15.6296296296296" style="304" customWidth="1"/>
    <col min="8" max="8" width="3.75" style="408" customWidth="1"/>
    <col min="9" max="9" width="9.25" style="302"/>
    <col min="10" max="16384" width="9" style="302"/>
  </cols>
  <sheetData>
    <row r="1" ht="45" customHeight="1" spans="1:9">
      <c r="A1" s="141"/>
      <c r="B1" s="145" t="str">
        <f>YEAR(封面!$B$7)-1&amp;"年永仁县政府性基金预算支出执行情况表"</f>
        <v>2020年永仁县政府性基金预算支出执行情况表</v>
      </c>
      <c r="C1" s="145"/>
      <c r="D1" s="146"/>
      <c r="E1" s="145"/>
      <c r="F1" s="145"/>
      <c r="G1" s="145"/>
      <c r="H1" s="409"/>
      <c r="I1" s="141"/>
    </row>
    <row r="2" ht="20.1" customHeight="1" spans="1:9">
      <c r="A2" s="410"/>
      <c r="B2" s="411" t="s">
        <v>1261</v>
      </c>
      <c r="C2" s="412"/>
      <c r="D2" s="413"/>
      <c r="E2" s="414"/>
      <c r="F2" s="143"/>
      <c r="G2" s="149" t="s">
        <v>7</v>
      </c>
      <c r="H2" s="409"/>
      <c r="I2" s="141"/>
    </row>
    <row r="3" s="405" customFormat="1" ht="36" customHeight="1" spans="1:9">
      <c r="A3" s="415" t="s">
        <v>8</v>
      </c>
      <c r="B3" s="311" t="s">
        <v>9</v>
      </c>
      <c r="C3" s="151" t="str">
        <f>YEAR(封面!$B$7)-2&amp;"年决算数"</f>
        <v>2019年决算数</v>
      </c>
      <c r="D3" s="153" t="str">
        <f>YEAR(封面!$B$7)-1&amp;"年"</f>
        <v>2020年</v>
      </c>
      <c r="E3" s="151"/>
      <c r="F3" s="311" t="s">
        <v>10</v>
      </c>
      <c r="G3" s="311"/>
      <c r="H3" s="138"/>
      <c r="I3" s="138"/>
    </row>
    <row r="4" s="405" customFormat="1" ht="36" customHeight="1" spans="1:9">
      <c r="A4" s="416"/>
      <c r="B4" s="311"/>
      <c r="C4" s="151"/>
      <c r="D4" s="153" t="s">
        <v>12</v>
      </c>
      <c r="E4" s="151" t="s">
        <v>13</v>
      </c>
      <c r="F4" s="151" t="str">
        <f>"比"&amp;YEAR(封面!$B$7)-2&amp;"年决算数增长%"</f>
        <v>比2019年决算数增长%</v>
      </c>
      <c r="G4" s="151" t="str">
        <f>"完成"&amp;YEAR(封面!$B$7)-1&amp;"年预算数的%"</f>
        <v>完成2020年预算数的%</v>
      </c>
      <c r="H4" s="154" t="s">
        <v>11</v>
      </c>
      <c r="I4" s="138" t="s">
        <v>177</v>
      </c>
    </row>
    <row r="5" s="406" customFormat="1" ht="36" customHeight="1" spans="1:9">
      <c r="A5" s="417">
        <v>207</v>
      </c>
      <c r="B5" s="418" t="s">
        <v>1262</v>
      </c>
      <c r="C5" s="201">
        <f>SUM(C6,C12,C18)</f>
        <v>5</v>
      </c>
      <c r="D5" s="172">
        <f>SUM(D6,D12,D18)</f>
        <v>5</v>
      </c>
      <c r="E5" s="202">
        <f>SUM(E6,E12,E18)</f>
        <v>30</v>
      </c>
      <c r="F5" s="158">
        <f>IF(C5&lt;&gt;0,E5/C5-1,"")</f>
        <v>5</v>
      </c>
      <c r="G5" s="158">
        <f>IF(D5&lt;&gt;0,E5/D5,"")</f>
        <v>6</v>
      </c>
      <c r="H5" s="419" t="str">
        <f t="shared" ref="H5:H29" si="0">IF(LEN(A5)=3,"是",IF(B5&lt;&gt;"",IF(SUM(C5:E5)&lt;&gt;0,"是","否"),"是"))</f>
        <v>是</v>
      </c>
      <c r="I5" s="138" t="str">
        <f t="shared" ref="I5:I29" si="1">IF(LEN(A5)=3,"类",IF(LEN(A5)=5,"款","项"))</f>
        <v>类</v>
      </c>
    </row>
    <row r="6" s="406" customFormat="1" ht="36" customHeight="1" spans="1:9">
      <c r="A6" s="420">
        <v>20707</v>
      </c>
      <c r="B6" s="421" t="s">
        <v>1263</v>
      </c>
      <c r="C6" s="207">
        <f>SUM(C7:C11)</f>
        <v>5</v>
      </c>
      <c r="D6" s="176">
        <f>SUM(D7:D11)</f>
        <v>5</v>
      </c>
      <c r="E6" s="208">
        <f>SUM(E7:E11)</f>
        <v>0</v>
      </c>
      <c r="F6" s="163">
        <f>IF(C6&lt;&gt;0,E6/C6-1,"")</f>
        <v>-1</v>
      </c>
      <c r="G6" s="163">
        <f>IF(D6&lt;&gt;0,E6/D6,"")</f>
        <v>0</v>
      </c>
      <c r="H6" s="419" t="str">
        <f t="shared" si="0"/>
        <v>是</v>
      </c>
      <c r="I6" s="138" t="str">
        <f t="shared" si="1"/>
        <v>款</v>
      </c>
    </row>
    <row r="7" s="139" customFormat="1" ht="36" customHeight="1" spans="1:9">
      <c r="A7" s="420">
        <v>2070701</v>
      </c>
      <c r="B7" s="422" t="s">
        <v>1264</v>
      </c>
      <c r="C7" s="207"/>
      <c r="D7" s="176"/>
      <c r="E7" s="208"/>
      <c r="F7" s="163" t="str">
        <f>IF(C7&lt;&gt;0,E7/C7-1,"")</f>
        <v/>
      </c>
      <c r="G7" s="163" t="str">
        <f>IF(D7&lt;&gt;0,E7/D7,"")</f>
        <v/>
      </c>
      <c r="H7" s="419" t="str">
        <f t="shared" si="0"/>
        <v>否</v>
      </c>
      <c r="I7" s="138" t="str">
        <f t="shared" si="1"/>
        <v>项</v>
      </c>
    </row>
    <row r="8" s="139" customFormat="1" ht="36" customHeight="1" spans="1:9">
      <c r="A8" s="420">
        <v>2070702</v>
      </c>
      <c r="B8" s="422" t="s">
        <v>1265</v>
      </c>
      <c r="C8" s="207"/>
      <c r="D8" s="176"/>
      <c r="E8" s="208"/>
      <c r="F8" s="163" t="str">
        <f>IF(C8&lt;&gt;0,E8/C8-1,"")</f>
        <v/>
      </c>
      <c r="G8" s="163" t="str">
        <f>IF(D8&lt;&gt;0,E8/D8,"")</f>
        <v/>
      </c>
      <c r="H8" s="419" t="str">
        <f t="shared" si="0"/>
        <v>否</v>
      </c>
      <c r="I8" s="138" t="str">
        <f t="shared" si="1"/>
        <v>项</v>
      </c>
    </row>
    <row r="9" s="139" customFormat="1" ht="36" customHeight="1" spans="1:9">
      <c r="A9" s="420">
        <v>2070703</v>
      </c>
      <c r="B9" s="422" t="s">
        <v>1266</v>
      </c>
      <c r="C9" s="207"/>
      <c r="D9" s="176"/>
      <c r="E9" s="208"/>
      <c r="F9" s="163" t="str">
        <f>IF(C9&lt;&gt;0,E9/C9-1,"")</f>
        <v/>
      </c>
      <c r="G9" s="163" t="str">
        <f>IF(D9&lt;&gt;0,E9/D9,"")</f>
        <v/>
      </c>
      <c r="H9" s="419" t="str">
        <f t="shared" si="0"/>
        <v>否</v>
      </c>
      <c r="I9" s="138" t="str">
        <f t="shared" si="1"/>
        <v>项</v>
      </c>
    </row>
    <row r="10" s="139" customFormat="1" ht="36" customHeight="1" spans="1:9">
      <c r="A10" s="420">
        <v>2070704</v>
      </c>
      <c r="B10" s="423" t="s">
        <v>1267</v>
      </c>
      <c r="C10" s="207"/>
      <c r="D10" s="176"/>
      <c r="E10" s="208"/>
      <c r="F10" s="163"/>
      <c r="G10" s="163"/>
      <c r="H10" s="419" t="str">
        <f t="shared" si="0"/>
        <v>否</v>
      </c>
      <c r="I10" s="138" t="str">
        <f t="shared" si="1"/>
        <v>项</v>
      </c>
    </row>
    <row r="11" s="406" customFormat="1" ht="36" customHeight="1" spans="1:9">
      <c r="A11" s="420">
        <v>2070799</v>
      </c>
      <c r="B11" s="422" t="s">
        <v>1268</v>
      </c>
      <c r="C11" s="424">
        <v>5</v>
      </c>
      <c r="D11" s="176">
        <v>5</v>
      </c>
      <c r="E11" s="208"/>
      <c r="F11" s="163">
        <f t="shared" ref="F11:F29" si="2">IF(C11&lt;&gt;0,E11/C11-1,"")</f>
        <v>-1</v>
      </c>
      <c r="G11" s="163">
        <f t="shared" ref="G11:G29" si="3">IF(D11&lt;&gt;0,E11/D11,"")</f>
        <v>0</v>
      </c>
      <c r="H11" s="419" t="str">
        <f t="shared" si="0"/>
        <v>是</v>
      </c>
      <c r="I11" s="138" t="str">
        <f t="shared" si="1"/>
        <v>项</v>
      </c>
    </row>
    <row r="12" s="406" customFormat="1" ht="36" customHeight="1" spans="1:9">
      <c r="A12" s="420">
        <v>20709</v>
      </c>
      <c r="B12" s="421" t="s">
        <v>1269</v>
      </c>
      <c r="C12" s="207">
        <f>SUM(C13:C17)</f>
        <v>0</v>
      </c>
      <c r="D12" s="176"/>
      <c r="E12" s="208">
        <f>SUM(E13:E17)</f>
        <v>30</v>
      </c>
      <c r="F12" s="163" t="str">
        <f t="shared" si="2"/>
        <v/>
      </c>
      <c r="G12" s="163" t="str">
        <f t="shared" si="3"/>
        <v/>
      </c>
      <c r="H12" s="419" t="str">
        <f t="shared" si="0"/>
        <v>是</v>
      </c>
      <c r="I12" s="138" t="str">
        <f t="shared" si="1"/>
        <v>款</v>
      </c>
    </row>
    <row r="13" s="139" customFormat="1" ht="36" customHeight="1" spans="1:9">
      <c r="A13" s="420">
        <v>2070901</v>
      </c>
      <c r="B13" s="421" t="s">
        <v>1270</v>
      </c>
      <c r="C13" s="207"/>
      <c r="D13" s="176"/>
      <c r="E13" s="208"/>
      <c r="F13" s="163" t="str">
        <f t="shared" si="2"/>
        <v/>
      </c>
      <c r="G13" s="163" t="str">
        <f t="shared" si="3"/>
        <v/>
      </c>
      <c r="H13" s="419" t="str">
        <f t="shared" si="0"/>
        <v>否</v>
      </c>
      <c r="I13" s="138" t="str">
        <f t="shared" si="1"/>
        <v>项</v>
      </c>
    </row>
    <row r="14" s="139" customFormat="1" ht="36" customHeight="1" spans="1:9">
      <c r="A14" s="420">
        <v>2070902</v>
      </c>
      <c r="B14" s="422" t="s">
        <v>1271</v>
      </c>
      <c r="C14" s="207"/>
      <c r="D14" s="176"/>
      <c r="E14" s="208"/>
      <c r="F14" s="163" t="str">
        <f t="shared" si="2"/>
        <v/>
      </c>
      <c r="G14" s="163" t="str">
        <f t="shared" si="3"/>
        <v/>
      </c>
      <c r="H14" s="419" t="str">
        <f t="shared" si="0"/>
        <v>否</v>
      </c>
      <c r="I14" s="138" t="str">
        <f t="shared" si="1"/>
        <v>项</v>
      </c>
    </row>
    <row r="15" s="139" customFormat="1" ht="36" customHeight="1" spans="1:9">
      <c r="A15" s="420">
        <v>2070903</v>
      </c>
      <c r="B15" s="422" t="s">
        <v>1272</v>
      </c>
      <c r="C15" s="207"/>
      <c r="D15" s="176"/>
      <c r="E15" s="208"/>
      <c r="F15" s="163" t="str">
        <f t="shared" si="2"/>
        <v/>
      </c>
      <c r="G15" s="163" t="str">
        <f t="shared" si="3"/>
        <v/>
      </c>
      <c r="H15" s="419" t="str">
        <f t="shared" si="0"/>
        <v>否</v>
      </c>
      <c r="I15" s="138" t="str">
        <f t="shared" si="1"/>
        <v>项</v>
      </c>
    </row>
    <row r="16" s="139" customFormat="1" ht="36" customHeight="1" spans="1:9">
      <c r="A16" s="420">
        <v>2070904</v>
      </c>
      <c r="B16" s="422" t="s">
        <v>1273</v>
      </c>
      <c r="C16" s="207"/>
      <c r="D16" s="176"/>
      <c r="E16" s="208">
        <v>30</v>
      </c>
      <c r="F16" s="163" t="str">
        <f t="shared" si="2"/>
        <v/>
      </c>
      <c r="G16" s="163" t="str">
        <f t="shared" si="3"/>
        <v/>
      </c>
      <c r="H16" s="419" t="str">
        <f t="shared" si="0"/>
        <v>是</v>
      </c>
      <c r="I16" s="138" t="str">
        <f t="shared" si="1"/>
        <v>项</v>
      </c>
    </row>
    <row r="17" s="139" customFormat="1" ht="36" customHeight="1" spans="1:9">
      <c r="A17" s="420">
        <v>2070999</v>
      </c>
      <c r="B17" s="422" t="s">
        <v>1274</v>
      </c>
      <c r="C17" s="207"/>
      <c r="D17" s="176"/>
      <c r="E17" s="208"/>
      <c r="F17" s="163" t="str">
        <f t="shared" si="2"/>
        <v/>
      </c>
      <c r="G17" s="163" t="str">
        <f t="shared" si="3"/>
        <v/>
      </c>
      <c r="H17" s="419" t="str">
        <f t="shared" si="0"/>
        <v>否</v>
      </c>
      <c r="I17" s="138" t="str">
        <f t="shared" si="1"/>
        <v>项</v>
      </c>
    </row>
    <row r="18" s="406" customFormat="1" ht="36" customHeight="1" spans="1:9">
      <c r="A18" s="420">
        <v>20710</v>
      </c>
      <c r="B18" s="422" t="s">
        <v>1275</v>
      </c>
      <c r="C18" s="207">
        <f>SUM(C19:C20)</f>
        <v>0</v>
      </c>
      <c r="D18" s="176"/>
      <c r="E18" s="208">
        <f>SUM(E19:E20)</f>
        <v>0</v>
      </c>
      <c r="F18" s="163" t="str">
        <f t="shared" si="2"/>
        <v/>
      </c>
      <c r="G18" s="163" t="str">
        <f t="shared" si="3"/>
        <v/>
      </c>
      <c r="H18" s="419" t="str">
        <f t="shared" si="0"/>
        <v>否</v>
      </c>
      <c r="I18" s="138" t="str">
        <f t="shared" si="1"/>
        <v>款</v>
      </c>
    </row>
    <row r="19" s="139" customFormat="1" ht="36" customHeight="1" spans="1:9">
      <c r="A19" s="420">
        <v>2071001</v>
      </c>
      <c r="B19" s="421" t="s">
        <v>1276</v>
      </c>
      <c r="C19" s="207"/>
      <c r="D19" s="176"/>
      <c r="E19" s="208"/>
      <c r="F19" s="163" t="str">
        <f t="shared" si="2"/>
        <v/>
      </c>
      <c r="G19" s="163" t="str">
        <f t="shared" si="3"/>
        <v/>
      </c>
      <c r="H19" s="419" t="str">
        <f t="shared" si="0"/>
        <v>否</v>
      </c>
      <c r="I19" s="138" t="str">
        <f t="shared" si="1"/>
        <v>项</v>
      </c>
    </row>
    <row r="20" s="139" customFormat="1" ht="36" customHeight="1" spans="1:9">
      <c r="A20" s="420">
        <v>2071099</v>
      </c>
      <c r="B20" s="422" t="s">
        <v>1277</v>
      </c>
      <c r="C20" s="207"/>
      <c r="D20" s="176"/>
      <c r="E20" s="208"/>
      <c r="F20" s="163" t="str">
        <f t="shared" si="2"/>
        <v/>
      </c>
      <c r="G20" s="163" t="str">
        <f t="shared" si="3"/>
        <v/>
      </c>
      <c r="H20" s="419" t="str">
        <f t="shared" si="0"/>
        <v>否</v>
      </c>
      <c r="I20" s="138" t="str">
        <f t="shared" si="1"/>
        <v>项</v>
      </c>
    </row>
    <row r="21" s="139" customFormat="1" ht="36" customHeight="1" spans="1:9">
      <c r="A21" s="417">
        <v>208</v>
      </c>
      <c r="B21" s="425" t="s">
        <v>1278</v>
      </c>
      <c r="C21" s="201">
        <f>SUM(C22,C26,C30)</f>
        <v>236</v>
      </c>
      <c r="D21" s="176">
        <f>SUM(D22,D26,D30)</f>
        <v>868</v>
      </c>
      <c r="E21" s="202">
        <f>SUM(E22,E26,E30)</f>
        <v>169</v>
      </c>
      <c r="F21" s="158">
        <f t="shared" si="2"/>
        <v>-0.283898305084746</v>
      </c>
      <c r="G21" s="158">
        <f t="shared" si="3"/>
        <v>0.194700460829493</v>
      </c>
      <c r="H21" s="419" t="str">
        <f t="shared" si="0"/>
        <v>是</v>
      </c>
      <c r="I21" s="138" t="str">
        <f t="shared" si="1"/>
        <v>类</v>
      </c>
    </row>
    <row r="22" s="406" customFormat="1" ht="36" customHeight="1" spans="1:9">
      <c r="A22" s="420">
        <v>20822</v>
      </c>
      <c r="B22" s="422" t="s">
        <v>1279</v>
      </c>
      <c r="C22" s="207">
        <f>SUM(C23:C25)</f>
        <v>236</v>
      </c>
      <c r="D22" s="176">
        <f>SUM(D23:D25)</f>
        <v>868</v>
      </c>
      <c r="E22" s="208">
        <f>SUM(E23:E25)</f>
        <v>169</v>
      </c>
      <c r="F22" s="163">
        <f t="shared" si="2"/>
        <v>-0.283898305084746</v>
      </c>
      <c r="G22" s="163">
        <f t="shared" si="3"/>
        <v>0.194700460829493</v>
      </c>
      <c r="H22" s="419" t="str">
        <f t="shared" si="0"/>
        <v>是</v>
      </c>
      <c r="I22" s="138" t="str">
        <f t="shared" si="1"/>
        <v>款</v>
      </c>
    </row>
    <row r="23" ht="36" customHeight="1" spans="1:9">
      <c r="A23" s="420">
        <v>2082201</v>
      </c>
      <c r="B23" s="421" t="s">
        <v>1280</v>
      </c>
      <c r="C23" s="424">
        <v>236</v>
      </c>
      <c r="D23" s="176">
        <v>198</v>
      </c>
      <c r="E23" s="208">
        <v>169</v>
      </c>
      <c r="F23" s="163">
        <f t="shared" si="2"/>
        <v>-0.283898305084746</v>
      </c>
      <c r="G23" s="163">
        <f t="shared" si="3"/>
        <v>0.853535353535353</v>
      </c>
      <c r="H23" s="419" t="str">
        <f t="shared" si="0"/>
        <v>是</v>
      </c>
      <c r="I23" s="138" t="str">
        <f t="shared" si="1"/>
        <v>项</v>
      </c>
    </row>
    <row r="24" s="406" customFormat="1" ht="36" customHeight="1" spans="1:9">
      <c r="A24" s="420">
        <v>2082202</v>
      </c>
      <c r="B24" s="421" t="s">
        <v>1281</v>
      </c>
      <c r="C24" s="424"/>
      <c r="D24" s="176">
        <v>400</v>
      </c>
      <c r="E24" s="208"/>
      <c r="F24" s="163" t="str">
        <f t="shared" si="2"/>
        <v/>
      </c>
      <c r="G24" s="163">
        <f t="shared" si="3"/>
        <v>0</v>
      </c>
      <c r="H24" s="419" t="str">
        <f t="shared" si="0"/>
        <v>是</v>
      </c>
      <c r="I24" s="138" t="str">
        <f t="shared" si="1"/>
        <v>项</v>
      </c>
    </row>
    <row r="25" s="139" customFormat="1" ht="36" customHeight="1" spans="1:9">
      <c r="A25" s="420">
        <v>2082299</v>
      </c>
      <c r="B25" s="421" t="s">
        <v>1282</v>
      </c>
      <c r="C25" s="424"/>
      <c r="D25" s="176">
        <v>270</v>
      </c>
      <c r="E25" s="208"/>
      <c r="F25" s="163" t="str">
        <f t="shared" si="2"/>
        <v/>
      </c>
      <c r="G25" s="163">
        <f t="shared" si="3"/>
        <v>0</v>
      </c>
      <c r="H25" s="419" t="str">
        <f t="shared" si="0"/>
        <v>是</v>
      </c>
      <c r="I25" s="138" t="str">
        <f t="shared" si="1"/>
        <v>项</v>
      </c>
    </row>
    <row r="26" s="139" customFormat="1" ht="36" customHeight="1" spans="1:9">
      <c r="A26" s="420">
        <v>20823</v>
      </c>
      <c r="B26" s="422" t="s">
        <v>1283</v>
      </c>
      <c r="C26" s="207">
        <f>SUM(C27:C29)</f>
        <v>0</v>
      </c>
      <c r="D26" s="176"/>
      <c r="E26" s="208">
        <f>SUM(E27:E29)</f>
        <v>0</v>
      </c>
      <c r="F26" s="163" t="str">
        <f t="shared" si="2"/>
        <v/>
      </c>
      <c r="G26" s="163" t="str">
        <f t="shared" si="3"/>
        <v/>
      </c>
      <c r="H26" s="419" t="str">
        <f t="shared" si="0"/>
        <v>否</v>
      </c>
      <c r="I26" s="138" t="str">
        <f t="shared" si="1"/>
        <v>款</v>
      </c>
    </row>
    <row r="27" s="139" customFormat="1" ht="36" customHeight="1" spans="1:9">
      <c r="A27" s="420">
        <v>2082301</v>
      </c>
      <c r="B27" s="422" t="s">
        <v>1280</v>
      </c>
      <c r="C27" s="207"/>
      <c r="D27" s="176"/>
      <c r="E27" s="208"/>
      <c r="F27" s="163" t="str">
        <f t="shared" si="2"/>
        <v/>
      </c>
      <c r="G27" s="163" t="str">
        <f t="shared" si="3"/>
        <v/>
      </c>
      <c r="H27" s="419" t="str">
        <f t="shared" si="0"/>
        <v>否</v>
      </c>
      <c r="I27" s="138" t="str">
        <f t="shared" si="1"/>
        <v>项</v>
      </c>
    </row>
    <row r="28" s="139" customFormat="1" ht="36" customHeight="1" spans="1:9">
      <c r="A28" s="420">
        <v>2082302</v>
      </c>
      <c r="B28" s="422" t="s">
        <v>1281</v>
      </c>
      <c r="C28" s="207"/>
      <c r="D28" s="176"/>
      <c r="E28" s="208"/>
      <c r="F28" s="163" t="str">
        <f t="shared" si="2"/>
        <v/>
      </c>
      <c r="G28" s="163" t="str">
        <f t="shared" si="3"/>
        <v/>
      </c>
      <c r="H28" s="419" t="str">
        <f t="shared" si="0"/>
        <v>否</v>
      </c>
      <c r="I28" s="138" t="str">
        <f t="shared" si="1"/>
        <v>项</v>
      </c>
    </row>
    <row r="29" s="406" customFormat="1" ht="36" customHeight="1" spans="1:9">
      <c r="A29" s="420">
        <v>2082399</v>
      </c>
      <c r="B29" s="422" t="s">
        <v>1284</v>
      </c>
      <c r="C29" s="207"/>
      <c r="D29" s="176"/>
      <c r="E29" s="208"/>
      <c r="F29" s="163" t="str">
        <f t="shared" si="2"/>
        <v/>
      </c>
      <c r="G29" s="163" t="str">
        <f t="shared" si="3"/>
        <v/>
      </c>
      <c r="H29" s="419" t="str">
        <f t="shared" si="0"/>
        <v>否</v>
      </c>
      <c r="I29" s="138" t="str">
        <f t="shared" si="1"/>
        <v>项</v>
      </c>
    </row>
    <row r="30" s="406" customFormat="1" ht="36" customHeight="1" spans="1:9">
      <c r="A30" s="420">
        <v>20829</v>
      </c>
      <c r="B30" s="421" t="s">
        <v>1285</v>
      </c>
      <c r="C30" s="207">
        <f>SUM(C31:C32)</f>
        <v>0</v>
      </c>
      <c r="D30" s="176"/>
      <c r="E30" s="208">
        <f>SUM(E31:E32)</f>
        <v>0</v>
      </c>
      <c r="F30" s="163" t="str">
        <f t="shared" ref="F30:F38" si="4">IF(C30&lt;&gt;0,E30/C30-1,"")</f>
        <v/>
      </c>
      <c r="G30" s="163" t="str">
        <f t="shared" ref="G30:G38" si="5">IF(D30&lt;&gt;0,E30/D30,"")</f>
        <v/>
      </c>
      <c r="H30" s="419" t="str">
        <f t="shared" ref="H30:H38" si="6">IF(LEN(A30)=3,"是",IF(B30&lt;&gt;"",IF(SUM(C30:E30)&lt;&gt;0,"是","否"),"是"))</f>
        <v>否</v>
      </c>
      <c r="I30" s="138" t="str">
        <f t="shared" ref="I30:I38" si="7">IF(LEN(A30)=3,"类",IF(LEN(A30)=5,"款","项"))</f>
        <v>款</v>
      </c>
    </row>
    <row r="31" s="139" customFormat="1" ht="36" customHeight="1" spans="1:9">
      <c r="A31" s="420">
        <v>2082901</v>
      </c>
      <c r="B31" s="421" t="s">
        <v>1281</v>
      </c>
      <c r="C31" s="207"/>
      <c r="D31" s="176"/>
      <c r="E31" s="208"/>
      <c r="F31" s="163" t="str">
        <f t="shared" si="4"/>
        <v/>
      </c>
      <c r="G31" s="163" t="str">
        <f t="shared" si="5"/>
        <v/>
      </c>
      <c r="H31" s="419" t="str">
        <f t="shared" si="6"/>
        <v>否</v>
      </c>
      <c r="I31" s="138" t="str">
        <f t="shared" si="7"/>
        <v>项</v>
      </c>
    </row>
    <row r="32" s="140" customFormat="1" ht="36" customHeight="1" spans="1:9">
      <c r="A32" s="420">
        <v>2082999</v>
      </c>
      <c r="B32" s="422" t="s">
        <v>1286</v>
      </c>
      <c r="C32" s="207"/>
      <c r="D32" s="176"/>
      <c r="E32" s="208"/>
      <c r="F32" s="163" t="str">
        <f t="shared" si="4"/>
        <v/>
      </c>
      <c r="G32" s="163" t="str">
        <f t="shared" si="5"/>
        <v/>
      </c>
      <c r="H32" s="419" t="str">
        <f t="shared" si="6"/>
        <v>否</v>
      </c>
      <c r="I32" s="138" t="str">
        <f t="shared" si="7"/>
        <v>项</v>
      </c>
    </row>
    <row r="33" s="139" customFormat="1" ht="36" customHeight="1" spans="1:9">
      <c r="A33" s="417">
        <v>211</v>
      </c>
      <c r="B33" s="425" t="s">
        <v>1287</v>
      </c>
      <c r="C33" s="201">
        <f>SUM(C34,C39)</f>
        <v>0</v>
      </c>
      <c r="D33" s="176">
        <f>SUM(D34,D39)</f>
        <v>0</v>
      </c>
      <c r="E33" s="201">
        <f>SUM(E34,E39)</f>
        <v>0</v>
      </c>
      <c r="F33" s="158" t="str">
        <f t="shared" si="4"/>
        <v/>
      </c>
      <c r="G33" s="158" t="str">
        <f t="shared" si="5"/>
        <v/>
      </c>
      <c r="H33" s="419" t="str">
        <f t="shared" si="6"/>
        <v>是</v>
      </c>
      <c r="I33" s="138" t="str">
        <f t="shared" si="7"/>
        <v>类</v>
      </c>
    </row>
    <row r="34" s="139" customFormat="1" ht="36" customHeight="1" spans="1:9">
      <c r="A34" s="420">
        <v>21160</v>
      </c>
      <c r="B34" s="422" t="s">
        <v>1288</v>
      </c>
      <c r="C34" s="207">
        <f>SUM(C35:C38)</f>
        <v>0</v>
      </c>
      <c r="D34" s="176">
        <f>SUM(D35:D38)</f>
        <v>0</v>
      </c>
      <c r="E34" s="207">
        <f>SUM(E35:E38)</f>
        <v>0</v>
      </c>
      <c r="F34" s="163" t="str">
        <f t="shared" si="4"/>
        <v/>
      </c>
      <c r="G34" s="163" t="str">
        <f t="shared" si="5"/>
        <v/>
      </c>
      <c r="H34" s="419" t="str">
        <f t="shared" si="6"/>
        <v>否</v>
      </c>
      <c r="I34" s="138" t="str">
        <f t="shared" si="7"/>
        <v>款</v>
      </c>
    </row>
    <row r="35" s="139" customFormat="1" ht="36" customHeight="1" spans="1:9">
      <c r="A35" s="420">
        <v>2116001</v>
      </c>
      <c r="B35" s="422" t="s">
        <v>1289</v>
      </c>
      <c r="C35" s="207"/>
      <c r="D35" s="176"/>
      <c r="E35" s="207"/>
      <c r="F35" s="163" t="str">
        <f t="shared" si="4"/>
        <v/>
      </c>
      <c r="G35" s="163" t="str">
        <f t="shared" si="5"/>
        <v/>
      </c>
      <c r="H35" s="419" t="str">
        <f t="shared" si="6"/>
        <v>否</v>
      </c>
      <c r="I35" s="138" t="str">
        <f t="shared" si="7"/>
        <v>项</v>
      </c>
    </row>
    <row r="36" s="139" customFormat="1" ht="36" customHeight="1" spans="1:9">
      <c r="A36" s="420">
        <v>2116002</v>
      </c>
      <c r="B36" s="422" t="s">
        <v>1290</v>
      </c>
      <c r="C36" s="207"/>
      <c r="D36" s="176"/>
      <c r="E36" s="207"/>
      <c r="F36" s="163" t="str">
        <f t="shared" si="4"/>
        <v/>
      </c>
      <c r="G36" s="163" t="str">
        <f t="shared" si="5"/>
        <v/>
      </c>
      <c r="H36" s="419" t="str">
        <f t="shared" si="6"/>
        <v>否</v>
      </c>
      <c r="I36" s="138" t="str">
        <f t="shared" si="7"/>
        <v>项</v>
      </c>
    </row>
    <row r="37" s="139" customFormat="1" ht="36" customHeight="1" spans="1:9">
      <c r="A37" s="420">
        <v>2116003</v>
      </c>
      <c r="B37" s="422" t="s">
        <v>1291</v>
      </c>
      <c r="C37" s="207"/>
      <c r="D37" s="176"/>
      <c r="E37" s="207"/>
      <c r="F37" s="163" t="str">
        <f t="shared" si="4"/>
        <v/>
      </c>
      <c r="G37" s="163" t="str">
        <f t="shared" si="5"/>
        <v/>
      </c>
      <c r="H37" s="419" t="str">
        <f t="shared" si="6"/>
        <v>否</v>
      </c>
      <c r="I37" s="138" t="str">
        <f t="shared" si="7"/>
        <v>项</v>
      </c>
    </row>
    <row r="38" s="139" customFormat="1" ht="36" customHeight="1" spans="1:9">
      <c r="A38" s="420">
        <v>2116099</v>
      </c>
      <c r="B38" s="422" t="s">
        <v>1292</v>
      </c>
      <c r="C38" s="207"/>
      <c r="D38" s="176"/>
      <c r="E38" s="207"/>
      <c r="F38" s="163" t="str">
        <f t="shared" si="4"/>
        <v/>
      </c>
      <c r="G38" s="163" t="str">
        <f t="shared" si="5"/>
        <v/>
      </c>
      <c r="H38" s="419" t="str">
        <f t="shared" si="6"/>
        <v>否</v>
      </c>
      <c r="I38" s="138" t="str">
        <f t="shared" si="7"/>
        <v>项</v>
      </c>
    </row>
    <row r="39" s="139" customFormat="1" ht="36" customHeight="1" spans="1:9">
      <c r="A39" s="420">
        <v>21161</v>
      </c>
      <c r="B39" s="422" t="s">
        <v>1293</v>
      </c>
      <c r="C39" s="207">
        <f>SUM(C40:C43)</f>
        <v>0</v>
      </c>
      <c r="D39" s="176">
        <f>SUM(D40:D43)</f>
        <v>0</v>
      </c>
      <c r="E39" s="207">
        <f>SUM(E40:E43)</f>
        <v>0</v>
      </c>
      <c r="F39" s="163" t="str">
        <f t="shared" ref="F39:F84" si="8">IF(C39&lt;&gt;0,E39/C39-1,"")</f>
        <v/>
      </c>
      <c r="G39" s="163" t="str">
        <f t="shared" ref="G39:G84" si="9">IF(D39&lt;&gt;0,E39/D39,"")</f>
        <v/>
      </c>
      <c r="H39" s="419" t="str">
        <f t="shared" ref="H39:H84" si="10">IF(LEN(A39)=3,"是",IF(B39&lt;&gt;"",IF(SUM(C39:E39)&lt;&gt;0,"是","否"),"是"))</f>
        <v>否</v>
      </c>
      <c r="I39" s="138" t="str">
        <f t="shared" ref="I39:I84" si="11">IF(LEN(A39)=3,"类",IF(LEN(A39)=5,"款","项"))</f>
        <v>款</v>
      </c>
    </row>
    <row r="40" s="140" customFormat="1" ht="36" customHeight="1" spans="1:9">
      <c r="A40" s="420">
        <v>2116101</v>
      </c>
      <c r="B40" s="422" t="s">
        <v>1294</v>
      </c>
      <c r="C40" s="207"/>
      <c r="D40" s="176"/>
      <c r="E40" s="208"/>
      <c r="F40" s="163" t="str">
        <f t="shared" si="8"/>
        <v/>
      </c>
      <c r="G40" s="163" t="str">
        <f t="shared" si="9"/>
        <v/>
      </c>
      <c r="H40" s="419" t="str">
        <f t="shared" si="10"/>
        <v>否</v>
      </c>
      <c r="I40" s="138" t="str">
        <f t="shared" si="11"/>
        <v>项</v>
      </c>
    </row>
    <row r="41" s="139" customFormat="1" ht="36" customHeight="1" spans="1:9">
      <c r="A41" s="420">
        <v>2116102</v>
      </c>
      <c r="B41" s="422" t="s">
        <v>1295</v>
      </c>
      <c r="C41" s="207"/>
      <c r="D41" s="176"/>
      <c r="E41" s="208"/>
      <c r="F41" s="163" t="str">
        <f t="shared" si="8"/>
        <v/>
      </c>
      <c r="G41" s="163" t="str">
        <f t="shared" si="9"/>
        <v/>
      </c>
      <c r="H41" s="419" t="str">
        <f t="shared" si="10"/>
        <v>否</v>
      </c>
      <c r="I41" s="138" t="str">
        <f t="shared" si="11"/>
        <v>项</v>
      </c>
    </row>
    <row r="42" s="139" customFormat="1" ht="36" customHeight="1" spans="1:9">
      <c r="A42" s="420">
        <v>2116103</v>
      </c>
      <c r="B42" s="422" t="s">
        <v>1296</v>
      </c>
      <c r="C42" s="207"/>
      <c r="D42" s="176"/>
      <c r="E42" s="208"/>
      <c r="F42" s="163" t="str">
        <f t="shared" si="8"/>
        <v/>
      </c>
      <c r="G42" s="163" t="str">
        <f t="shared" si="9"/>
        <v/>
      </c>
      <c r="H42" s="419" t="str">
        <f t="shared" si="10"/>
        <v>否</v>
      </c>
      <c r="I42" s="138" t="str">
        <f t="shared" si="11"/>
        <v>项</v>
      </c>
    </row>
    <row r="43" s="406" customFormat="1" ht="36" customHeight="1" spans="1:9">
      <c r="A43" s="420">
        <v>2116104</v>
      </c>
      <c r="B43" s="422" t="s">
        <v>1297</v>
      </c>
      <c r="C43" s="207"/>
      <c r="D43" s="176"/>
      <c r="E43" s="208"/>
      <c r="F43" s="163" t="str">
        <f t="shared" si="8"/>
        <v/>
      </c>
      <c r="G43" s="163" t="str">
        <f t="shared" si="9"/>
        <v/>
      </c>
      <c r="H43" s="419" t="str">
        <f t="shared" si="10"/>
        <v>否</v>
      </c>
      <c r="I43" s="138" t="str">
        <f t="shared" si="11"/>
        <v>项</v>
      </c>
    </row>
    <row r="44" s="139" customFormat="1" ht="36" customHeight="1" spans="1:9">
      <c r="A44" s="417">
        <v>212</v>
      </c>
      <c r="B44" s="425" t="s">
        <v>1298</v>
      </c>
      <c r="C44" s="201">
        <f>SUM(C45,C58,C62,C63,C69,C73,C77,C81,C87,C90)</f>
        <v>0</v>
      </c>
      <c r="D44" s="176">
        <f>SUM(D45,D58,D62,D63,D69,D73,D77,D81,D87,D90)</f>
        <v>28366</v>
      </c>
      <c r="E44" s="201">
        <f>SUM(E45,E58,E62,E63,E69,E73,E77,E81,E87,E90)</f>
        <v>998</v>
      </c>
      <c r="F44" s="158" t="str">
        <f t="shared" si="8"/>
        <v/>
      </c>
      <c r="G44" s="158">
        <f t="shared" si="9"/>
        <v>0.0351829655221039</v>
      </c>
      <c r="H44" s="419" t="str">
        <f t="shared" si="10"/>
        <v>是</v>
      </c>
      <c r="I44" s="138" t="str">
        <f t="shared" si="11"/>
        <v>类</v>
      </c>
    </row>
    <row r="45" s="139" customFormat="1" ht="36" customHeight="1" spans="1:9">
      <c r="A45" s="420">
        <v>21208</v>
      </c>
      <c r="B45" s="422" t="s">
        <v>1299</v>
      </c>
      <c r="C45" s="207">
        <f>SUM(C46:C57)</f>
        <v>0</v>
      </c>
      <c r="D45" s="176">
        <f>SUM(D46:D57)</f>
        <v>28216</v>
      </c>
      <c r="E45" s="208">
        <f>SUM(E46:E57)</f>
        <v>998</v>
      </c>
      <c r="F45" s="163" t="str">
        <f t="shared" si="8"/>
        <v/>
      </c>
      <c r="G45" s="163">
        <f t="shared" si="9"/>
        <v>0.0353700028352708</v>
      </c>
      <c r="H45" s="419" t="str">
        <f t="shared" si="10"/>
        <v>是</v>
      </c>
      <c r="I45" s="138" t="str">
        <f t="shared" si="11"/>
        <v>款</v>
      </c>
    </row>
    <row r="46" s="139" customFormat="1" ht="36" customHeight="1" spans="1:9">
      <c r="A46" s="420">
        <v>2120801</v>
      </c>
      <c r="B46" s="422" t="s">
        <v>1300</v>
      </c>
      <c r="C46" s="207"/>
      <c r="D46" s="176"/>
      <c r="E46" s="208"/>
      <c r="F46" s="163" t="str">
        <f t="shared" si="8"/>
        <v/>
      </c>
      <c r="G46" s="163" t="str">
        <f t="shared" si="9"/>
        <v/>
      </c>
      <c r="H46" s="419" t="str">
        <f t="shared" si="10"/>
        <v>否</v>
      </c>
      <c r="I46" s="138" t="str">
        <f t="shared" si="11"/>
        <v>项</v>
      </c>
    </row>
    <row r="47" s="139" customFormat="1" ht="36" customHeight="1" spans="1:9">
      <c r="A47" s="420">
        <v>2120802</v>
      </c>
      <c r="B47" s="422" t="s">
        <v>1301</v>
      </c>
      <c r="C47" s="207"/>
      <c r="D47" s="176"/>
      <c r="E47" s="208"/>
      <c r="F47" s="163" t="str">
        <f t="shared" si="8"/>
        <v/>
      </c>
      <c r="G47" s="163" t="str">
        <f t="shared" si="9"/>
        <v/>
      </c>
      <c r="H47" s="419" t="str">
        <f t="shared" si="10"/>
        <v>否</v>
      </c>
      <c r="I47" s="138" t="str">
        <f t="shared" si="11"/>
        <v>项</v>
      </c>
    </row>
    <row r="48" s="140" customFormat="1" ht="36" customHeight="1" spans="1:9">
      <c r="A48" s="420">
        <v>2120803</v>
      </c>
      <c r="B48" s="421" t="s">
        <v>1302</v>
      </c>
      <c r="C48" s="207"/>
      <c r="D48" s="176"/>
      <c r="E48" s="208"/>
      <c r="F48" s="163" t="str">
        <f t="shared" si="8"/>
        <v/>
      </c>
      <c r="G48" s="163" t="str">
        <f t="shared" si="9"/>
        <v/>
      </c>
      <c r="H48" s="419" t="str">
        <f t="shared" si="10"/>
        <v>否</v>
      </c>
      <c r="I48" s="138" t="str">
        <f t="shared" si="11"/>
        <v>项</v>
      </c>
    </row>
    <row r="49" ht="36" customHeight="1" spans="1:9">
      <c r="A49" s="420">
        <v>2120804</v>
      </c>
      <c r="B49" s="422" t="s">
        <v>1303</v>
      </c>
      <c r="C49" s="207"/>
      <c r="D49" s="176"/>
      <c r="E49" s="208"/>
      <c r="F49" s="163" t="str">
        <f t="shared" si="8"/>
        <v/>
      </c>
      <c r="G49" s="163" t="str">
        <f t="shared" si="9"/>
        <v/>
      </c>
      <c r="H49" s="419" t="str">
        <f t="shared" si="10"/>
        <v>否</v>
      </c>
      <c r="I49" s="138" t="str">
        <f t="shared" si="11"/>
        <v>项</v>
      </c>
    </row>
    <row r="50" s="139" customFormat="1" ht="36" customHeight="1" spans="1:9">
      <c r="A50" s="420">
        <v>2120805</v>
      </c>
      <c r="B50" s="422" t="s">
        <v>1304</v>
      </c>
      <c r="C50" s="207"/>
      <c r="D50" s="176"/>
      <c r="E50" s="208"/>
      <c r="F50" s="163" t="str">
        <f t="shared" si="8"/>
        <v/>
      </c>
      <c r="G50" s="163" t="str">
        <f t="shared" si="9"/>
        <v/>
      </c>
      <c r="H50" s="419" t="str">
        <f t="shared" si="10"/>
        <v>否</v>
      </c>
      <c r="I50" s="138" t="str">
        <f t="shared" si="11"/>
        <v>项</v>
      </c>
    </row>
    <row r="51" s="139" customFormat="1" ht="36" customHeight="1" spans="1:9">
      <c r="A51" s="420">
        <v>2120806</v>
      </c>
      <c r="B51" s="422" t="s">
        <v>1305</v>
      </c>
      <c r="C51" s="207"/>
      <c r="D51" s="176"/>
      <c r="E51" s="208"/>
      <c r="F51" s="163" t="str">
        <f t="shared" si="8"/>
        <v/>
      </c>
      <c r="G51" s="163" t="str">
        <f t="shared" si="9"/>
        <v/>
      </c>
      <c r="H51" s="419" t="str">
        <f t="shared" si="10"/>
        <v>否</v>
      </c>
      <c r="I51" s="138" t="str">
        <f t="shared" si="11"/>
        <v>项</v>
      </c>
    </row>
    <row r="52" s="139" customFormat="1" ht="36" customHeight="1" spans="1:9">
      <c r="A52" s="420">
        <v>2120807</v>
      </c>
      <c r="B52" s="422" t="s">
        <v>1306</v>
      </c>
      <c r="C52" s="207"/>
      <c r="D52" s="176"/>
      <c r="E52" s="208"/>
      <c r="F52" s="163" t="str">
        <f t="shared" si="8"/>
        <v/>
      </c>
      <c r="G52" s="163" t="str">
        <f t="shared" si="9"/>
        <v/>
      </c>
      <c r="H52" s="419" t="str">
        <f t="shared" si="10"/>
        <v>否</v>
      </c>
      <c r="I52" s="138" t="str">
        <f t="shared" si="11"/>
        <v>项</v>
      </c>
    </row>
    <row r="53" ht="36" customHeight="1" spans="1:9">
      <c r="A53" s="420">
        <v>2120809</v>
      </c>
      <c r="B53" s="422" t="s">
        <v>1307</v>
      </c>
      <c r="C53" s="207"/>
      <c r="D53" s="176"/>
      <c r="E53" s="208"/>
      <c r="F53" s="163" t="str">
        <f t="shared" si="8"/>
        <v/>
      </c>
      <c r="G53" s="163" t="str">
        <f t="shared" si="9"/>
        <v/>
      </c>
      <c r="H53" s="419" t="str">
        <f t="shared" si="10"/>
        <v>否</v>
      </c>
      <c r="I53" s="138" t="str">
        <f t="shared" si="11"/>
        <v>项</v>
      </c>
    </row>
    <row r="54" ht="36" customHeight="1" spans="1:9">
      <c r="A54" s="420">
        <v>2120810</v>
      </c>
      <c r="B54" s="421" t="s">
        <v>1308</v>
      </c>
      <c r="C54" s="207"/>
      <c r="D54" s="176"/>
      <c r="E54" s="208"/>
      <c r="F54" s="163" t="str">
        <f t="shared" si="8"/>
        <v/>
      </c>
      <c r="G54" s="163" t="str">
        <f t="shared" si="9"/>
        <v/>
      </c>
      <c r="H54" s="419" t="str">
        <f t="shared" si="10"/>
        <v>否</v>
      </c>
      <c r="I54" s="138" t="str">
        <f t="shared" si="11"/>
        <v>项</v>
      </c>
    </row>
    <row r="55" s="140" customFormat="1" ht="36" customHeight="1" spans="1:9">
      <c r="A55" s="420">
        <v>2120811</v>
      </c>
      <c r="B55" s="422" t="s">
        <v>1309</v>
      </c>
      <c r="C55" s="207"/>
      <c r="D55" s="176"/>
      <c r="E55" s="208"/>
      <c r="F55" s="163" t="str">
        <f t="shared" si="8"/>
        <v/>
      </c>
      <c r="G55" s="163" t="str">
        <f t="shared" si="9"/>
        <v/>
      </c>
      <c r="H55" s="419" t="str">
        <f t="shared" si="10"/>
        <v>否</v>
      </c>
      <c r="I55" s="138" t="str">
        <f t="shared" si="11"/>
        <v>项</v>
      </c>
    </row>
    <row r="56" s="140" customFormat="1" ht="36" customHeight="1" spans="1:9">
      <c r="A56" s="420">
        <v>2120813</v>
      </c>
      <c r="B56" s="422" t="s">
        <v>1110</v>
      </c>
      <c r="C56" s="207"/>
      <c r="D56" s="176"/>
      <c r="E56" s="208"/>
      <c r="F56" s="163" t="str">
        <f t="shared" si="8"/>
        <v/>
      </c>
      <c r="G56" s="163" t="str">
        <f t="shared" si="9"/>
        <v/>
      </c>
      <c r="H56" s="419" t="str">
        <f t="shared" si="10"/>
        <v>否</v>
      </c>
      <c r="I56" s="138" t="str">
        <f t="shared" si="11"/>
        <v>项</v>
      </c>
    </row>
    <row r="57" s="139" customFormat="1" ht="36" customHeight="1" spans="1:9">
      <c r="A57" s="420">
        <v>2120899</v>
      </c>
      <c r="B57" s="422" t="s">
        <v>1310</v>
      </c>
      <c r="C57" s="207"/>
      <c r="D57" s="176">
        <v>28216</v>
      </c>
      <c r="E57" s="208">
        <v>998</v>
      </c>
      <c r="F57" s="163" t="str">
        <f t="shared" si="8"/>
        <v/>
      </c>
      <c r="G57" s="163">
        <f t="shared" si="9"/>
        <v>0.0353700028352708</v>
      </c>
      <c r="H57" s="419" t="str">
        <f t="shared" si="10"/>
        <v>是</v>
      </c>
      <c r="I57" s="138" t="str">
        <f t="shared" si="11"/>
        <v>项</v>
      </c>
    </row>
    <row r="58" s="139" customFormat="1" ht="36" customHeight="1" spans="1:9">
      <c r="A58" s="420">
        <v>21210</v>
      </c>
      <c r="B58" s="421" t="s">
        <v>1311</v>
      </c>
      <c r="C58" s="207">
        <f>SUM(C59:C61)</f>
        <v>0</v>
      </c>
      <c r="D58" s="176"/>
      <c r="E58" s="208">
        <f>SUM(E59:E61)</f>
        <v>0</v>
      </c>
      <c r="F58" s="163" t="str">
        <f t="shared" si="8"/>
        <v/>
      </c>
      <c r="G58" s="163" t="str">
        <f t="shared" si="9"/>
        <v/>
      </c>
      <c r="H58" s="419" t="str">
        <f t="shared" si="10"/>
        <v>否</v>
      </c>
      <c r="I58" s="138" t="str">
        <f t="shared" si="11"/>
        <v>款</v>
      </c>
    </row>
    <row r="59" s="139" customFormat="1" ht="36" customHeight="1" spans="1:9">
      <c r="A59" s="420">
        <v>2121001</v>
      </c>
      <c r="B59" s="421" t="s">
        <v>1300</v>
      </c>
      <c r="C59" s="207"/>
      <c r="D59" s="176"/>
      <c r="E59" s="208"/>
      <c r="F59" s="163" t="str">
        <f t="shared" si="8"/>
        <v/>
      </c>
      <c r="G59" s="163" t="str">
        <f t="shared" si="9"/>
        <v/>
      </c>
      <c r="H59" s="419" t="str">
        <f t="shared" si="10"/>
        <v>否</v>
      </c>
      <c r="I59" s="138" t="str">
        <f t="shared" si="11"/>
        <v>项</v>
      </c>
    </row>
    <row r="60" ht="36" customHeight="1" spans="1:9">
      <c r="A60" s="420">
        <v>2121002</v>
      </c>
      <c r="B60" s="422" t="s">
        <v>1301</v>
      </c>
      <c r="C60" s="207"/>
      <c r="D60" s="176"/>
      <c r="E60" s="208"/>
      <c r="F60" s="163" t="str">
        <f t="shared" si="8"/>
        <v/>
      </c>
      <c r="G60" s="163" t="str">
        <f t="shared" si="9"/>
        <v/>
      </c>
      <c r="H60" s="419" t="str">
        <f t="shared" si="10"/>
        <v>否</v>
      </c>
      <c r="I60" s="138" t="str">
        <f t="shared" si="11"/>
        <v>项</v>
      </c>
    </row>
    <row r="61" s="139" customFormat="1" ht="36" customHeight="1" spans="1:9">
      <c r="A61" s="420">
        <v>2121099</v>
      </c>
      <c r="B61" s="422" t="s">
        <v>1312</v>
      </c>
      <c r="C61" s="207"/>
      <c r="D61" s="176"/>
      <c r="E61" s="208"/>
      <c r="F61" s="163" t="str">
        <f t="shared" si="8"/>
        <v/>
      </c>
      <c r="G61" s="163" t="str">
        <f t="shared" si="9"/>
        <v/>
      </c>
      <c r="H61" s="419" t="str">
        <f t="shared" si="10"/>
        <v>否</v>
      </c>
      <c r="I61" s="138" t="str">
        <f t="shared" si="11"/>
        <v>项</v>
      </c>
    </row>
    <row r="62" s="140" customFormat="1" ht="36" customHeight="1" spans="1:9">
      <c r="A62" s="420">
        <v>21211</v>
      </c>
      <c r="B62" s="422" t="s">
        <v>1313</v>
      </c>
      <c r="C62" s="207"/>
      <c r="D62" s="176"/>
      <c r="E62" s="208"/>
      <c r="F62" s="163" t="str">
        <f t="shared" si="8"/>
        <v/>
      </c>
      <c r="G62" s="163" t="str">
        <f t="shared" si="9"/>
        <v/>
      </c>
      <c r="H62" s="419" t="str">
        <f t="shared" si="10"/>
        <v>否</v>
      </c>
      <c r="I62" s="138" t="str">
        <f t="shared" si="11"/>
        <v>款</v>
      </c>
    </row>
    <row r="63" s="139" customFormat="1" ht="36" customHeight="1" spans="1:9">
      <c r="A63" s="420">
        <v>21213</v>
      </c>
      <c r="B63" s="422" t="s">
        <v>1314</v>
      </c>
      <c r="C63" s="207">
        <f>SUM(C64:C68)</f>
        <v>0</v>
      </c>
      <c r="D63" s="176"/>
      <c r="E63" s="208">
        <f>SUM(E64:E68)</f>
        <v>0</v>
      </c>
      <c r="F63" s="163" t="str">
        <f t="shared" si="8"/>
        <v/>
      </c>
      <c r="G63" s="163" t="str">
        <f t="shared" si="9"/>
        <v/>
      </c>
      <c r="H63" s="419" t="str">
        <f t="shared" si="10"/>
        <v>否</v>
      </c>
      <c r="I63" s="138" t="str">
        <f t="shared" si="11"/>
        <v>款</v>
      </c>
    </row>
    <row r="64" s="139" customFormat="1" ht="36" customHeight="1" spans="1:9">
      <c r="A64" s="420">
        <v>2121301</v>
      </c>
      <c r="B64" s="422" t="s">
        <v>1315</v>
      </c>
      <c r="C64" s="207"/>
      <c r="D64" s="176"/>
      <c r="E64" s="208"/>
      <c r="F64" s="163" t="str">
        <f t="shared" si="8"/>
        <v/>
      </c>
      <c r="G64" s="163" t="str">
        <f t="shared" si="9"/>
        <v/>
      </c>
      <c r="H64" s="419" t="str">
        <f t="shared" si="10"/>
        <v>否</v>
      </c>
      <c r="I64" s="138" t="str">
        <f t="shared" si="11"/>
        <v>项</v>
      </c>
    </row>
    <row r="65" s="139" customFormat="1" ht="36" customHeight="1" spans="1:9">
      <c r="A65" s="420">
        <v>2121302</v>
      </c>
      <c r="B65" s="421" t="s">
        <v>1316</v>
      </c>
      <c r="C65" s="207"/>
      <c r="D65" s="176"/>
      <c r="E65" s="208"/>
      <c r="F65" s="163" t="str">
        <f t="shared" si="8"/>
        <v/>
      </c>
      <c r="G65" s="163" t="str">
        <f t="shared" si="9"/>
        <v/>
      </c>
      <c r="H65" s="419" t="str">
        <f t="shared" si="10"/>
        <v>否</v>
      </c>
      <c r="I65" s="138" t="str">
        <f t="shared" si="11"/>
        <v>项</v>
      </c>
    </row>
    <row r="66" ht="36" customHeight="1" spans="1:9">
      <c r="A66" s="420">
        <v>2121303</v>
      </c>
      <c r="B66" s="422" t="s">
        <v>1317</v>
      </c>
      <c r="C66" s="207"/>
      <c r="D66" s="176"/>
      <c r="E66" s="208"/>
      <c r="F66" s="163" t="str">
        <f t="shared" si="8"/>
        <v/>
      </c>
      <c r="G66" s="163" t="str">
        <f t="shared" si="9"/>
        <v/>
      </c>
      <c r="H66" s="419" t="str">
        <f t="shared" si="10"/>
        <v>否</v>
      </c>
      <c r="I66" s="138" t="str">
        <f t="shared" si="11"/>
        <v>项</v>
      </c>
    </row>
    <row r="67" s="406" customFormat="1" ht="36" customHeight="1" spans="1:9">
      <c r="A67" s="420">
        <v>2121304</v>
      </c>
      <c r="B67" s="422" t="s">
        <v>1318</v>
      </c>
      <c r="C67" s="207"/>
      <c r="D67" s="176"/>
      <c r="E67" s="208"/>
      <c r="F67" s="163" t="str">
        <f t="shared" si="8"/>
        <v/>
      </c>
      <c r="G67" s="163" t="str">
        <f t="shared" si="9"/>
        <v/>
      </c>
      <c r="H67" s="419" t="str">
        <f t="shared" si="10"/>
        <v>否</v>
      </c>
      <c r="I67" s="138" t="str">
        <f t="shared" si="11"/>
        <v>项</v>
      </c>
    </row>
    <row r="68" ht="36" customHeight="1" spans="1:9">
      <c r="A68" s="420">
        <v>2121399</v>
      </c>
      <c r="B68" s="422" t="s">
        <v>1319</v>
      </c>
      <c r="C68" s="207"/>
      <c r="D68" s="176"/>
      <c r="E68" s="208"/>
      <c r="F68" s="163" t="str">
        <f t="shared" si="8"/>
        <v/>
      </c>
      <c r="G68" s="163" t="str">
        <f t="shared" si="9"/>
        <v/>
      </c>
      <c r="H68" s="419" t="str">
        <f t="shared" si="10"/>
        <v>否</v>
      </c>
      <c r="I68" s="138" t="str">
        <f t="shared" si="11"/>
        <v>项</v>
      </c>
    </row>
    <row r="69" s="139" customFormat="1" ht="36" customHeight="1" spans="1:9">
      <c r="A69" s="420">
        <v>21214</v>
      </c>
      <c r="B69" s="422" t="s">
        <v>1320</v>
      </c>
      <c r="C69" s="207">
        <f>SUM(C70:C72)</f>
        <v>0</v>
      </c>
      <c r="D69" s="176">
        <f>SUM(D70:D72)</f>
        <v>150</v>
      </c>
      <c r="E69" s="208">
        <f>SUM(E70:E72)</f>
        <v>0</v>
      </c>
      <c r="F69" s="163" t="str">
        <f t="shared" si="8"/>
        <v/>
      </c>
      <c r="G69" s="163">
        <f t="shared" si="9"/>
        <v>0</v>
      </c>
      <c r="H69" s="419" t="str">
        <f t="shared" si="10"/>
        <v>是</v>
      </c>
      <c r="I69" s="138" t="str">
        <f t="shared" si="11"/>
        <v>款</v>
      </c>
    </row>
    <row r="70" s="139" customFormat="1" ht="36" customHeight="1" spans="1:9">
      <c r="A70" s="420">
        <v>2121401</v>
      </c>
      <c r="B70" s="422" t="s">
        <v>1321</v>
      </c>
      <c r="C70" s="207"/>
      <c r="D70" s="176"/>
      <c r="E70" s="208"/>
      <c r="F70" s="163" t="str">
        <f t="shared" si="8"/>
        <v/>
      </c>
      <c r="G70" s="163" t="str">
        <f t="shared" si="9"/>
        <v/>
      </c>
      <c r="H70" s="419" t="str">
        <f t="shared" si="10"/>
        <v>否</v>
      </c>
      <c r="I70" s="138" t="str">
        <f t="shared" si="11"/>
        <v>项</v>
      </c>
    </row>
    <row r="71" s="139" customFormat="1" ht="36" customHeight="1" spans="1:9">
      <c r="A71" s="420">
        <v>2121402</v>
      </c>
      <c r="B71" s="421" t="s">
        <v>1322</v>
      </c>
      <c r="C71" s="207"/>
      <c r="D71" s="176"/>
      <c r="E71" s="208"/>
      <c r="F71" s="163" t="str">
        <f t="shared" si="8"/>
        <v/>
      </c>
      <c r="G71" s="163" t="str">
        <f t="shared" si="9"/>
        <v/>
      </c>
      <c r="H71" s="419" t="str">
        <f t="shared" si="10"/>
        <v>否</v>
      </c>
      <c r="I71" s="138" t="str">
        <f t="shared" si="11"/>
        <v>项</v>
      </c>
    </row>
    <row r="72" s="140" customFormat="1" ht="36" customHeight="1" spans="1:9">
      <c r="A72" s="420">
        <v>2121499</v>
      </c>
      <c r="B72" s="421" t="s">
        <v>1323</v>
      </c>
      <c r="C72" s="207"/>
      <c r="D72" s="176">
        <v>150</v>
      </c>
      <c r="E72" s="208"/>
      <c r="F72" s="163" t="str">
        <f t="shared" si="8"/>
        <v/>
      </c>
      <c r="G72" s="163">
        <f t="shared" si="9"/>
        <v>0</v>
      </c>
      <c r="H72" s="419" t="str">
        <f t="shared" si="10"/>
        <v>是</v>
      </c>
      <c r="I72" s="138" t="str">
        <f t="shared" si="11"/>
        <v>项</v>
      </c>
    </row>
    <row r="73" s="139" customFormat="1" ht="36" customHeight="1" spans="1:9">
      <c r="A73" s="420">
        <v>21215</v>
      </c>
      <c r="B73" s="421" t="s">
        <v>1324</v>
      </c>
      <c r="C73" s="207">
        <f>SUM(C74:C76)</f>
        <v>0</v>
      </c>
      <c r="D73" s="176"/>
      <c r="E73" s="208">
        <f>SUM(E74:E76)</f>
        <v>0</v>
      </c>
      <c r="F73" s="163" t="str">
        <f t="shared" si="8"/>
        <v/>
      </c>
      <c r="G73" s="163" t="str">
        <f t="shared" si="9"/>
        <v/>
      </c>
      <c r="H73" s="419" t="str">
        <f t="shared" si="10"/>
        <v>否</v>
      </c>
      <c r="I73" s="138" t="str">
        <f t="shared" si="11"/>
        <v>款</v>
      </c>
    </row>
    <row r="74" ht="36" customHeight="1" spans="1:9">
      <c r="A74" s="420">
        <v>2121501</v>
      </c>
      <c r="B74" s="422" t="s">
        <v>1300</v>
      </c>
      <c r="C74" s="207"/>
      <c r="D74" s="176"/>
      <c r="E74" s="208"/>
      <c r="F74" s="163" t="str">
        <f t="shared" si="8"/>
        <v/>
      </c>
      <c r="G74" s="163" t="str">
        <f t="shared" si="9"/>
        <v/>
      </c>
      <c r="H74" s="419" t="str">
        <f t="shared" si="10"/>
        <v>否</v>
      </c>
      <c r="I74" s="138" t="str">
        <f t="shared" si="11"/>
        <v>项</v>
      </c>
    </row>
    <row r="75" s="139" customFormat="1" ht="36" customHeight="1" spans="1:9">
      <c r="A75" s="420">
        <v>2121502</v>
      </c>
      <c r="B75" s="422" t="s">
        <v>1301</v>
      </c>
      <c r="C75" s="207"/>
      <c r="D75" s="176"/>
      <c r="E75" s="208"/>
      <c r="F75" s="163" t="str">
        <f t="shared" si="8"/>
        <v/>
      </c>
      <c r="G75" s="163" t="str">
        <f t="shared" si="9"/>
        <v/>
      </c>
      <c r="H75" s="419" t="str">
        <f t="shared" si="10"/>
        <v>否</v>
      </c>
      <c r="I75" s="138" t="str">
        <f t="shared" si="11"/>
        <v>项</v>
      </c>
    </row>
    <row r="76" s="139" customFormat="1" ht="36" customHeight="1" spans="1:9">
      <c r="A76" s="420">
        <v>2121599</v>
      </c>
      <c r="B76" s="422" t="s">
        <v>1325</v>
      </c>
      <c r="C76" s="207"/>
      <c r="D76" s="176"/>
      <c r="E76" s="208"/>
      <c r="F76" s="163" t="str">
        <f t="shared" si="8"/>
        <v/>
      </c>
      <c r="G76" s="163" t="str">
        <f t="shared" si="9"/>
        <v/>
      </c>
      <c r="H76" s="419" t="str">
        <f t="shared" si="10"/>
        <v>否</v>
      </c>
      <c r="I76" s="138" t="str">
        <f t="shared" si="11"/>
        <v>项</v>
      </c>
    </row>
    <row r="77" s="140" customFormat="1" ht="36" customHeight="1" spans="1:9">
      <c r="A77" s="420">
        <v>21216</v>
      </c>
      <c r="B77" s="422" t="s">
        <v>1326</v>
      </c>
      <c r="C77" s="207">
        <f>SUM(C78:C80)</f>
        <v>0</v>
      </c>
      <c r="D77" s="176"/>
      <c r="E77" s="208">
        <f>SUM(E78:E80)</f>
        <v>0</v>
      </c>
      <c r="F77" s="163" t="str">
        <f t="shared" si="8"/>
        <v/>
      </c>
      <c r="G77" s="163" t="str">
        <f t="shared" si="9"/>
        <v/>
      </c>
      <c r="H77" s="419" t="str">
        <f t="shared" si="10"/>
        <v>否</v>
      </c>
      <c r="I77" s="138" t="str">
        <f t="shared" si="11"/>
        <v>款</v>
      </c>
    </row>
    <row r="78" s="140" customFormat="1" ht="36" customHeight="1" spans="1:9">
      <c r="A78" s="420">
        <v>2121601</v>
      </c>
      <c r="B78" s="422" t="s">
        <v>1300</v>
      </c>
      <c r="C78" s="207"/>
      <c r="D78" s="176"/>
      <c r="E78" s="208"/>
      <c r="F78" s="163" t="str">
        <f t="shared" si="8"/>
        <v/>
      </c>
      <c r="G78" s="163" t="str">
        <f t="shared" si="9"/>
        <v/>
      </c>
      <c r="H78" s="419" t="str">
        <f t="shared" si="10"/>
        <v>否</v>
      </c>
      <c r="I78" s="138" t="str">
        <f t="shared" si="11"/>
        <v>项</v>
      </c>
    </row>
    <row r="79" ht="36" customHeight="1" spans="1:9">
      <c r="A79" s="420">
        <v>2121602</v>
      </c>
      <c r="B79" s="421" t="s">
        <v>1301</v>
      </c>
      <c r="C79" s="207"/>
      <c r="D79" s="176"/>
      <c r="E79" s="208"/>
      <c r="F79" s="163" t="str">
        <f t="shared" si="8"/>
        <v/>
      </c>
      <c r="G79" s="163" t="str">
        <f t="shared" si="9"/>
        <v/>
      </c>
      <c r="H79" s="419" t="str">
        <f t="shared" si="10"/>
        <v>否</v>
      </c>
      <c r="I79" s="138" t="str">
        <f t="shared" si="11"/>
        <v>项</v>
      </c>
    </row>
    <row r="80" s="139" customFormat="1" ht="36" customHeight="1" spans="1:9">
      <c r="A80" s="420">
        <v>2121699</v>
      </c>
      <c r="B80" s="422" t="s">
        <v>1327</v>
      </c>
      <c r="C80" s="207"/>
      <c r="D80" s="176"/>
      <c r="E80" s="208"/>
      <c r="F80" s="163" t="str">
        <f t="shared" si="8"/>
        <v/>
      </c>
      <c r="G80" s="163" t="str">
        <f t="shared" si="9"/>
        <v/>
      </c>
      <c r="H80" s="419" t="str">
        <f t="shared" si="10"/>
        <v>否</v>
      </c>
      <c r="I80" s="138" t="str">
        <f t="shared" si="11"/>
        <v>项</v>
      </c>
    </row>
    <row r="81" s="139" customFormat="1" ht="36" customHeight="1" spans="1:9">
      <c r="A81" s="420">
        <v>21217</v>
      </c>
      <c r="B81" s="422" t="s">
        <v>1328</v>
      </c>
      <c r="C81" s="207">
        <f>SUM(C82:C86)</f>
        <v>0</v>
      </c>
      <c r="D81" s="176"/>
      <c r="E81" s="208">
        <f>SUM(E82:E86)</f>
        <v>0</v>
      </c>
      <c r="F81" s="163" t="str">
        <f t="shared" si="8"/>
        <v/>
      </c>
      <c r="G81" s="163" t="str">
        <f t="shared" si="9"/>
        <v/>
      </c>
      <c r="H81" s="419" t="str">
        <f t="shared" si="10"/>
        <v>否</v>
      </c>
      <c r="I81" s="138" t="str">
        <f t="shared" si="11"/>
        <v>款</v>
      </c>
    </row>
    <row r="82" s="139" customFormat="1" ht="36" customHeight="1" spans="1:9">
      <c r="A82" s="420">
        <v>2121701</v>
      </c>
      <c r="B82" s="422" t="s">
        <v>1315</v>
      </c>
      <c r="C82" s="207"/>
      <c r="D82" s="176"/>
      <c r="E82" s="208"/>
      <c r="F82" s="163" t="str">
        <f t="shared" si="8"/>
        <v/>
      </c>
      <c r="G82" s="163" t="str">
        <f t="shared" si="9"/>
        <v/>
      </c>
      <c r="H82" s="419" t="str">
        <f t="shared" si="10"/>
        <v>否</v>
      </c>
      <c r="I82" s="138" t="str">
        <f t="shared" si="11"/>
        <v>项</v>
      </c>
    </row>
    <row r="83" s="140" customFormat="1" ht="36" customHeight="1" spans="1:9">
      <c r="A83" s="420">
        <v>2121702</v>
      </c>
      <c r="B83" s="422" t="s">
        <v>1316</v>
      </c>
      <c r="C83" s="207"/>
      <c r="D83" s="176"/>
      <c r="E83" s="208"/>
      <c r="F83" s="163" t="str">
        <f t="shared" si="8"/>
        <v/>
      </c>
      <c r="G83" s="163" t="str">
        <f t="shared" si="9"/>
        <v/>
      </c>
      <c r="H83" s="419" t="str">
        <f t="shared" si="10"/>
        <v>否</v>
      </c>
      <c r="I83" s="138" t="str">
        <f t="shared" si="11"/>
        <v>项</v>
      </c>
    </row>
    <row r="84" ht="36" customHeight="1" spans="1:9">
      <c r="A84" s="420">
        <v>2121703</v>
      </c>
      <c r="B84" s="421" t="s">
        <v>1317</v>
      </c>
      <c r="C84" s="207"/>
      <c r="D84" s="176"/>
      <c r="E84" s="208"/>
      <c r="F84" s="163" t="str">
        <f t="shared" si="8"/>
        <v/>
      </c>
      <c r="G84" s="163" t="str">
        <f t="shared" si="9"/>
        <v/>
      </c>
      <c r="H84" s="419" t="str">
        <f t="shared" si="10"/>
        <v>否</v>
      </c>
      <c r="I84" s="138" t="str">
        <f t="shared" si="11"/>
        <v>项</v>
      </c>
    </row>
    <row r="85" s="139" customFormat="1" ht="36" customHeight="1" spans="1:9">
      <c r="A85" s="420">
        <v>2121704</v>
      </c>
      <c r="B85" s="422" t="s">
        <v>1318</v>
      </c>
      <c r="C85" s="207"/>
      <c r="D85" s="176"/>
      <c r="E85" s="208"/>
      <c r="F85" s="163" t="str">
        <f t="shared" ref="F85:F98" si="12">IF(C85&lt;&gt;0,E85/C85-1,"")</f>
        <v/>
      </c>
      <c r="G85" s="163" t="str">
        <f t="shared" ref="G85:G98" si="13">IF(D85&lt;&gt;0,E85/D85,"")</f>
        <v/>
      </c>
      <c r="H85" s="419" t="str">
        <f t="shared" ref="H85:H98" si="14">IF(LEN(A85)=3,"是",IF(B85&lt;&gt;"",IF(SUM(C85:E85)&lt;&gt;0,"是","否"),"是"))</f>
        <v>否</v>
      </c>
      <c r="I85" s="138" t="str">
        <f t="shared" ref="I85:I98" si="15">IF(LEN(A85)=3,"类",IF(LEN(A85)=5,"款","项"))</f>
        <v>项</v>
      </c>
    </row>
    <row r="86" s="139" customFormat="1" ht="36" customHeight="1" spans="1:9">
      <c r="A86" s="420">
        <v>2121799</v>
      </c>
      <c r="B86" s="422" t="s">
        <v>1329</v>
      </c>
      <c r="C86" s="207"/>
      <c r="D86" s="176"/>
      <c r="E86" s="208"/>
      <c r="F86" s="163" t="str">
        <f t="shared" si="12"/>
        <v/>
      </c>
      <c r="G86" s="163" t="str">
        <f t="shared" si="13"/>
        <v/>
      </c>
      <c r="H86" s="419" t="str">
        <f t="shared" si="14"/>
        <v>否</v>
      </c>
      <c r="I86" s="138" t="str">
        <f t="shared" si="15"/>
        <v>项</v>
      </c>
    </row>
    <row r="87" ht="36" customHeight="1" spans="1:9">
      <c r="A87" s="420">
        <v>21218</v>
      </c>
      <c r="B87" s="422" t="s">
        <v>1330</v>
      </c>
      <c r="C87" s="207">
        <f>SUM(C88:C89)</f>
        <v>0</v>
      </c>
      <c r="D87" s="176"/>
      <c r="E87" s="208">
        <f>SUM(E88:E89)</f>
        <v>0</v>
      </c>
      <c r="F87" s="163" t="str">
        <f t="shared" si="12"/>
        <v/>
      </c>
      <c r="G87" s="163" t="str">
        <f t="shared" si="13"/>
        <v/>
      </c>
      <c r="H87" s="419" t="str">
        <f t="shared" si="14"/>
        <v>否</v>
      </c>
      <c r="I87" s="138" t="str">
        <f t="shared" si="15"/>
        <v>款</v>
      </c>
    </row>
    <row r="88" s="140" customFormat="1" ht="36" customHeight="1" spans="1:9">
      <c r="A88" s="420">
        <v>2121801</v>
      </c>
      <c r="B88" s="422" t="s">
        <v>1321</v>
      </c>
      <c r="C88" s="207"/>
      <c r="D88" s="176"/>
      <c r="E88" s="208"/>
      <c r="F88" s="163" t="str">
        <f t="shared" si="12"/>
        <v/>
      </c>
      <c r="G88" s="163" t="str">
        <f t="shared" si="13"/>
        <v/>
      </c>
      <c r="H88" s="419" t="str">
        <f t="shared" si="14"/>
        <v>否</v>
      </c>
      <c r="I88" s="138" t="str">
        <f t="shared" si="15"/>
        <v>项</v>
      </c>
    </row>
    <row r="89" s="139" customFormat="1" ht="36" customHeight="1" spans="1:9">
      <c r="A89" s="420">
        <v>2121899</v>
      </c>
      <c r="B89" s="421" t="s">
        <v>1331</v>
      </c>
      <c r="C89" s="207"/>
      <c r="D89" s="176"/>
      <c r="E89" s="208"/>
      <c r="F89" s="163" t="str">
        <f t="shared" si="12"/>
        <v/>
      </c>
      <c r="G89" s="163" t="str">
        <f t="shared" si="13"/>
        <v/>
      </c>
      <c r="H89" s="419" t="str">
        <f t="shared" si="14"/>
        <v>否</v>
      </c>
      <c r="I89" s="138" t="str">
        <f t="shared" si="15"/>
        <v>项</v>
      </c>
    </row>
    <row r="90" s="139" customFormat="1" ht="36" customHeight="1" spans="1:9">
      <c r="A90" s="420">
        <v>21219</v>
      </c>
      <c r="B90" s="421" t="s">
        <v>1332</v>
      </c>
      <c r="C90" s="207">
        <f>SUM(C91:C98)</f>
        <v>0</v>
      </c>
      <c r="D90" s="176">
        <f>SUM(D91:D98)</f>
        <v>0</v>
      </c>
      <c r="E90" s="207">
        <f>SUM(E91:E98)</f>
        <v>0</v>
      </c>
      <c r="F90" s="163" t="str">
        <f t="shared" si="12"/>
        <v/>
      </c>
      <c r="G90" s="163" t="str">
        <f t="shared" si="13"/>
        <v/>
      </c>
      <c r="H90" s="419" t="str">
        <f t="shared" si="14"/>
        <v>否</v>
      </c>
      <c r="I90" s="138" t="str">
        <f t="shared" si="15"/>
        <v>款</v>
      </c>
    </row>
    <row r="91" s="139" customFormat="1" ht="36" customHeight="1" spans="1:9">
      <c r="A91" s="420">
        <v>2121901</v>
      </c>
      <c r="B91" s="421" t="s">
        <v>1300</v>
      </c>
      <c r="C91" s="207"/>
      <c r="D91" s="176"/>
      <c r="E91" s="208"/>
      <c r="F91" s="163" t="str">
        <f t="shared" si="12"/>
        <v/>
      </c>
      <c r="G91" s="163" t="str">
        <f t="shared" si="13"/>
        <v/>
      </c>
      <c r="H91" s="419" t="str">
        <f t="shared" si="14"/>
        <v>否</v>
      </c>
      <c r="I91" s="138" t="str">
        <f t="shared" si="15"/>
        <v>项</v>
      </c>
    </row>
    <row r="92" ht="36" customHeight="1" spans="1:9">
      <c r="A92" s="420">
        <v>2121902</v>
      </c>
      <c r="B92" s="421" t="s">
        <v>1301</v>
      </c>
      <c r="C92" s="207"/>
      <c r="D92" s="176"/>
      <c r="E92" s="208"/>
      <c r="F92" s="163" t="str">
        <f t="shared" si="12"/>
        <v/>
      </c>
      <c r="G92" s="163" t="str">
        <f t="shared" si="13"/>
        <v/>
      </c>
      <c r="H92" s="419" t="str">
        <f t="shared" si="14"/>
        <v>否</v>
      </c>
      <c r="I92" s="138" t="str">
        <f t="shared" si="15"/>
        <v>项</v>
      </c>
    </row>
    <row r="93" s="406" customFormat="1" ht="36" customHeight="1" spans="1:9">
      <c r="A93" s="420">
        <v>2121903</v>
      </c>
      <c r="B93" s="421" t="s">
        <v>1302</v>
      </c>
      <c r="C93" s="207"/>
      <c r="D93" s="176"/>
      <c r="E93" s="208"/>
      <c r="F93" s="163" t="str">
        <f t="shared" si="12"/>
        <v/>
      </c>
      <c r="G93" s="163" t="str">
        <f t="shared" si="13"/>
        <v/>
      </c>
      <c r="H93" s="419" t="str">
        <f t="shared" si="14"/>
        <v>否</v>
      </c>
      <c r="I93" s="138" t="str">
        <f t="shared" si="15"/>
        <v>项</v>
      </c>
    </row>
    <row r="94" s="139" customFormat="1" ht="36" customHeight="1" spans="1:9">
      <c r="A94" s="420">
        <v>2121904</v>
      </c>
      <c r="B94" s="421" t="s">
        <v>1303</v>
      </c>
      <c r="C94" s="207"/>
      <c r="D94" s="176"/>
      <c r="E94" s="208"/>
      <c r="F94" s="163" t="str">
        <f t="shared" si="12"/>
        <v/>
      </c>
      <c r="G94" s="163" t="str">
        <f t="shared" si="13"/>
        <v/>
      </c>
      <c r="H94" s="419" t="str">
        <f t="shared" si="14"/>
        <v>否</v>
      </c>
      <c r="I94" s="138" t="str">
        <f t="shared" si="15"/>
        <v>项</v>
      </c>
    </row>
    <row r="95" ht="36" customHeight="1" spans="1:9">
      <c r="A95" s="420">
        <v>2121905</v>
      </c>
      <c r="B95" s="421" t="s">
        <v>1306</v>
      </c>
      <c r="C95" s="207"/>
      <c r="D95" s="176"/>
      <c r="E95" s="208"/>
      <c r="F95" s="163" t="str">
        <f t="shared" si="12"/>
        <v/>
      </c>
      <c r="G95" s="163" t="str">
        <f t="shared" si="13"/>
        <v/>
      </c>
      <c r="H95" s="419" t="str">
        <f t="shared" si="14"/>
        <v>否</v>
      </c>
      <c r="I95" s="138" t="str">
        <f t="shared" si="15"/>
        <v>项</v>
      </c>
    </row>
    <row r="96" s="139" customFormat="1" ht="36" customHeight="1" spans="1:9">
      <c r="A96" s="420">
        <v>2121906</v>
      </c>
      <c r="B96" s="421" t="s">
        <v>1308</v>
      </c>
      <c r="C96" s="207"/>
      <c r="D96" s="176"/>
      <c r="E96" s="208"/>
      <c r="F96" s="163" t="str">
        <f t="shared" si="12"/>
        <v/>
      </c>
      <c r="G96" s="163" t="str">
        <f t="shared" si="13"/>
        <v/>
      </c>
      <c r="H96" s="419" t="str">
        <f t="shared" si="14"/>
        <v>否</v>
      </c>
      <c r="I96" s="138" t="str">
        <f t="shared" si="15"/>
        <v>项</v>
      </c>
    </row>
    <row r="97" s="139" customFormat="1" ht="36" customHeight="1" spans="1:9">
      <c r="A97" s="420">
        <v>2121907</v>
      </c>
      <c r="B97" s="421" t="s">
        <v>1309</v>
      </c>
      <c r="C97" s="207"/>
      <c r="D97" s="176"/>
      <c r="E97" s="208"/>
      <c r="F97" s="163" t="str">
        <f t="shared" si="12"/>
        <v/>
      </c>
      <c r="G97" s="163" t="str">
        <f t="shared" si="13"/>
        <v/>
      </c>
      <c r="H97" s="419" t="str">
        <f t="shared" si="14"/>
        <v>否</v>
      </c>
      <c r="I97" s="138" t="str">
        <f t="shared" si="15"/>
        <v>项</v>
      </c>
    </row>
    <row r="98" s="139" customFormat="1" ht="36" customHeight="1" spans="1:9">
      <c r="A98" s="420">
        <v>2121999</v>
      </c>
      <c r="B98" s="421" t="s">
        <v>1333</v>
      </c>
      <c r="C98" s="207"/>
      <c r="D98" s="176"/>
      <c r="E98" s="208"/>
      <c r="F98" s="163" t="str">
        <f t="shared" si="12"/>
        <v/>
      </c>
      <c r="G98" s="163" t="str">
        <f t="shared" si="13"/>
        <v/>
      </c>
      <c r="H98" s="419" t="str">
        <f t="shared" si="14"/>
        <v>否</v>
      </c>
      <c r="I98" s="138" t="str">
        <f t="shared" si="15"/>
        <v>项</v>
      </c>
    </row>
    <row r="99" s="139" customFormat="1" ht="36" customHeight="1" spans="1:9">
      <c r="A99" s="417">
        <v>213</v>
      </c>
      <c r="B99" s="425" t="s">
        <v>1334</v>
      </c>
      <c r="C99" s="201">
        <f>SUM(C100,C105,C110,C115,C118)</f>
        <v>212</v>
      </c>
      <c r="D99" s="176">
        <f>SUM(D100,D105,D110,D115,D118)</f>
        <v>670</v>
      </c>
      <c r="E99" s="202">
        <f>SUM(E100,E105,E110,E115,E118)</f>
        <v>657</v>
      </c>
      <c r="F99" s="158">
        <f t="shared" ref="F99:F147" si="16">IF(C99&lt;&gt;0,E99/C99-1,"")</f>
        <v>2.09905660377358</v>
      </c>
      <c r="G99" s="158">
        <f t="shared" ref="G99:G147" si="17">IF(D99&lt;&gt;0,E99/D99,"")</f>
        <v>0.980597014925373</v>
      </c>
      <c r="H99" s="419" t="str">
        <f t="shared" ref="H99:H147" si="18">IF(LEN(A99)=3,"是",IF(B99&lt;&gt;"",IF(SUM(C99:E99)&lt;&gt;0,"是","否"),"是"))</f>
        <v>是</v>
      </c>
      <c r="I99" s="138" t="str">
        <f t="shared" ref="I99:I147" si="19">IF(LEN(A99)=3,"类",IF(LEN(A99)=5,"款","项"))</f>
        <v>类</v>
      </c>
    </row>
    <row r="100" ht="36" customHeight="1" spans="1:9">
      <c r="A100" s="420">
        <v>21366</v>
      </c>
      <c r="B100" s="422" t="s">
        <v>1335</v>
      </c>
      <c r="C100" s="207">
        <f>SUM(C101:C104)</f>
        <v>212</v>
      </c>
      <c r="D100" s="176">
        <f>SUM(D101:D104)</f>
        <v>670</v>
      </c>
      <c r="E100" s="208">
        <f>SUM(E101:E104)</f>
        <v>657</v>
      </c>
      <c r="F100" s="163">
        <f t="shared" si="16"/>
        <v>2.09905660377358</v>
      </c>
      <c r="G100" s="163">
        <f t="shared" si="17"/>
        <v>0.980597014925373</v>
      </c>
      <c r="H100" s="419" t="str">
        <f t="shared" si="18"/>
        <v>是</v>
      </c>
      <c r="I100" s="138" t="str">
        <f t="shared" si="19"/>
        <v>款</v>
      </c>
    </row>
    <row r="101" s="139" customFormat="1" ht="36" customHeight="1" spans="1:9">
      <c r="A101" s="420">
        <v>2136601</v>
      </c>
      <c r="B101" s="421" t="s">
        <v>1281</v>
      </c>
      <c r="C101" s="424">
        <v>152</v>
      </c>
      <c r="D101" s="176">
        <v>400</v>
      </c>
      <c r="E101" s="208">
        <v>397</v>
      </c>
      <c r="F101" s="163">
        <f t="shared" si="16"/>
        <v>1.61184210526316</v>
      </c>
      <c r="G101" s="163">
        <f t="shared" si="17"/>
        <v>0.9925</v>
      </c>
      <c r="H101" s="419" t="str">
        <f t="shared" si="18"/>
        <v>是</v>
      </c>
      <c r="I101" s="138" t="str">
        <f t="shared" si="19"/>
        <v>项</v>
      </c>
    </row>
    <row r="102" s="140" customFormat="1" ht="36" customHeight="1" spans="1:9">
      <c r="A102" s="420">
        <v>2136602</v>
      </c>
      <c r="B102" s="422" t="s">
        <v>1336</v>
      </c>
      <c r="C102" s="424">
        <v>0</v>
      </c>
      <c r="D102" s="176">
        <v>0</v>
      </c>
      <c r="E102" s="208"/>
      <c r="F102" s="163" t="str">
        <f t="shared" si="16"/>
        <v/>
      </c>
      <c r="G102" s="163" t="str">
        <f t="shared" si="17"/>
        <v/>
      </c>
      <c r="H102" s="419" t="str">
        <f t="shared" si="18"/>
        <v>否</v>
      </c>
      <c r="I102" s="138" t="str">
        <f t="shared" si="19"/>
        <v>项</v>
      </c>
    </row>
    <row r="103" s="139" customFormat="1" ht="36" customHeight="1" spans="1:9">
      <c r="A103" s="420">
        <v>2136603</v>
      </c>
      <c r="B103" s="422" t="s">
        <v>1337</v>
      </c>
      <c r="C103" s="424">
        <v>0</v>
      </c>
      <c r="D103" s="176">
        <v>0</v>
      </c>
      <c r="E103" s="208"/>
      <c r="F103" s="163" t="str">
        <f t="shared" si="16"/>
        <v/>
      </c>
      <c r="G103" s="163" t="str">
        <f t="shared" si="17"/>
        <v/>
      </c>
      <c r="H103" s="419" t="str">
        <f t="shared" si="18"/>
        <v>否</v>
      </c>
      <c r="I103" s="138" t="str">
        <f t="shared" si="19"/>
        <v>项</v>
      </c>
    </row>
    <row r="104" s="139" customFormat="1" ht="36" customHeight="1" spans="1:9">
      <c r="A104" s="420">
        <v>2136699</v>
      </c>
      <c r="B104" s="422" t="s">
        <v>1338</v>
      </c>
      <c r="C104" s="424">
        <v>60</v>
      </c>
      <c r="D104" s="176">
        <v>270</v>
      </c>
      <c r="E104" s="208">
        <v>260</v>
      </c>
      <c r="F104" s="163">
        <f t="shared" si="16"/>
        <v>3.33333333333333</v>
      </c>
      <c r="G104" s="163">
        <f t="shared" si="17"/>
        <v>0.962962962962963</v>
      </c>
      <c r="H104" s="419" t="str">
        <f t="shared" si="18"/>
        <v>是</v>
      </c>
      <c r="I104" s="138" t="str">
        <f t="shared" si="19"/>
        <v>项</v>
      </c>
    </row>
    <row r="105" ht="36" customHeight="1" spans="1:9">
      <c r="A105" s="420">
        <v>21367</v>
      </c>
      <c r="B105" s="422" t="s">
        <v>1339</v>
      </c>
      <c r="C105" s="207">
        <f>SUM(C106:C109)</f>
        <v>0</v>
      </c>
      <c r="D105" s="176"/>
      <c r="E105" s="208">
        <f>SUM(E106:E109)</f>
        <v>0</v>
      </c>
      <c r="F105" s="163" t="str">
        <f t="shared" si="16"/>
        <v/>
      </c>
      <c r="G105" s="163" t="str">
        <f t="shared" si="17"/>
        <v/>
      </c>
      <c r="H105" s="419" t="str">
        <f t="shared" si="18"/>
        <v>否</v>
      </c>
      <c r="I105" s="138" t="str">
        <f t="shared" si="19"/>
        <v>款</v>
      </c>
    </row>
    <row r="106" s="139" customFormat="1" ht="36" customHeight="1" spans="1:9">
      <c r="A106" s="420">
        <v>2136701</v>
      </c>
      <c r="B106" s="421" t="s">
        <v>1281</v>
      </c>
      <c r="C106" s="207"/>
      <c r="D106" s="176"/>
      <c r="E106" s="208"/>
      <c r="F106" s="163" t="str">
        <f t="shared" si="16"/>
        <v/>
      </c>
      <c r="G106" s="163" t="str">
        <f t="shared" si="17"/>
        <v/>
      </c>
      <c r="H106" s="419" t="str">
        <f t="shared" si="18"/>
        <v>否</v>
      </c>
      <c r="I106" s="138" t="str">
        <f t="shared" si="19"/>
        <v>项</v>
      </c>
    </row>
    <row r="107" s="139" customFormat="1" ht="36" customHeight="1" spans="1:9">
      <c r="A107" s="420">
        <v>2136702</v>
      </c>
      <c r="B107" s="421" t="s">
        <v>1336</v>
      </c>
      <c r="C107" s="207"/>
      <c r="D107" s="176"/>
      <c r="E107" s="208"/>
      <c r="F107" s="163" t="str">
        <f t="shared" si="16"/>
        <v/>
      </c>
      <c r="G107" s="163" t="str">
        <f t="shared" si="17"/>
        <v/>
      </c>
      <c r="H107" s="419" t="str">
        <f t="shared" si="18"/>
        <v>否</v>
      </c>
      <c r="I107" s="138" t="str">
        <f t="shared" si="19"/>
        <v>项</v>
      </c>
    </row>
    <row r="108" s="139" customFormat="1" ht="36" customHeight="1" spans="1:9">
      <c r="A108" s="420">
        <v>2136703</v>
      </c>
      <c r="B108" s="422" t="s">
        <v>1340</v>
      </c>
      <c r="C108" s="207"/>
      <c r="D108" s="176"/>
      <c r="E108" s="208"/>
      <c r="F108" s="163" t="str">
        <f t="shared" si="16"/>
        <v/>
      </c>
      <c r="G108" s="163" t="str">
        <f t="shared" si="17"/>
        <v/>
      </c>
      <c r="H108" s="419" t="str">
        <f t="shared" si="18"/>
        <v>否</v>
      </c>
      <c r="I108" s="138" t="str">
        <f t="shared" si="19"/>
        <v>项</v>
      </c>
    </row>
    <row r="109" s="140" customFormat="1" ht="36" customHeight="1" spans="1:9">
      <c r="A109" s="420">
        <v>2136799</v>
      </c>
      <c r="B109" s="421" t="s">
        <v>1341</v>
      </c>
      <c r="C109" s="207"/>
      <c r="D109" s="176"/>
      <c r="E109" s="208"/>
      <c r="F109" s="163" t="str">
        <f t="shared" si="16"/>
        <v/>
      </c>
      <c r="G109" s="163" t="str">
        <f t="shared" si="17"/>
        <v/>
      </c>
      <c r="H109" s="419" t="str">
        <f t="shared" si="18"/>
        <v>否</v>
      </c>
      <c r="I109" s="138" t="str">
        <f t="shared" si="19"/>
        <v>项</v>
      </c>
    </row>
    <row r="110" ht="36" customHeight="1" spans="1:9">
      <c r="A110" s="420">
        <v>21369</v>
      </c>
      <c r="B110" s="422" t="s">
        <v>1342</v>
      </c>
      <c r="C110" s="207">
        <f>SUM(C111:C114)</f>
        <v>0</v>
      </c>
      <c r="D110" s="176"/>
      <c r="E110" s="208">
        <f>SUM(E111:E114)</f>
        <v>0</v>
      </c>
      <c r="F110" s="163" t="str">
        <f t="shared" si="16"/>
        <v/>
      </c>
      <c r="G110" s="163" t="str">
        <f t="shared" si="17"/>
        <v/>
      </c>
      <c r="H110" s="419" t="str">
        <f t="shared" si="18"/>
        <v>否</v>
      </c>
      <c r="I110" s="138" t="str">
        <f t="shared" si="19"/>
        <v>款</v>
      </c>
    </row>
    <row r="111" s="139" customFormat="1" ht="36" customHeight="1" spans="1:9">
      <c r="A111" s="420">
        <v>2136901</v>
      </c>
      <c r="B111" s="422" t="s">
        <v>860</v>
      </c>
      <c r="C111" s="207"/>
      <c r="D111" s="176"/>
      <c r="E111" s="208"/>
      <c r="F111" s="163" t="str">
        <f t="shared" si="16"/>
        <v/>
      </c>
      <c r="G111" s="163" t="str">
        <f t="shared" si="17"/>
        <v/>
      </c>
      <c r="H111" s="419" t="str">
        <f t="shared" si="18"/>
        <v>否</v>
      </c>
      <c r="I111" s="138" t="str">
        <f t="shared" si="19"/>
        <v>项</v>
      </c>
    </row>
    <row r="112" s="139" customFormat="1" ht="36" customHeight="1" spans="1:9">
      <c r="A112" s="420">
        <v>2136902</v>
      </c>
      <c r="B112" s="422" t="s">
        <v>1343</v>
      </c>
      <c r="C112" s="207"/>
      <c r="D112" s="176"/>
      <c r="E112" s="208"/>
      <c r="F112" s="163" t="str">
        <f t="shared" si="16"/>
        <v/>
      </c>
      <c r="G112" s="163" t="str">
        <f t="shared" si="17"/>
        <v/>
      </c>
      <c r="H112" s="419" t="str">
        <f t="shared" si="18"/>
        <v>否</v>
      </c>
      <c r="I112" s="138" t="str">
        <f t="shared" si="19"/>
        <v>项</v>
      </c>
    </row>
    <row r="113" s="139" customFormat="1" ht="36" customHeight="1" spans="1:9">
      <c r="A113" s="420">
        <v>2136903</v>
      </c>
      <c r="B113" s="422" t="s">
        <v>1344</v>
      </c>
      <c r="C113" s="207"/>
      <c r="D113" s="176"/>
      <c r="E113" s="208"/>
      <c r="F113" s="163" t="str">
        <f t="shared" si="16"/>
        <v/>
      </c>
      <c r="G113" s="163" t="str">
        <f t="shared" si="17"/>
        <v/>
      </c>
      <c r="H113" s="419" t="str">
        <f t="shared" si="18"/>
        <v>否</v>
      </c>
      <c r="I113" s="138" t="str">
        <f t="shared" si="19"/>
        <v>项</v>
      </c>
    </row>
    <row r="114" s="139" customFormat="1" ht="36" customHeight="1" spans="1:9">
      <c r="A114" s="420">
        <v>2136999</v>
      </c>
      <c r="B114" s="421" t="s">
        <v>1345</v>
      </c>
      <c r="C114" s="207"/>
      <c r="D114" s="176"/>
      <c r="E114" s="208"/>
      <c r="F114" s="163" t="str">
        <f t="shared" si="16"/>
        <v/>
      </c>
      <c r="G114" s="163" t="str">
        <f t="shared" si="17"/>
        <v/>
      </c>
      <c r="H114" s="419" t="str">
        <f t="shared" si="18"/>
        <v>否</v>
      </c>
      <c r="I114" s="138" t="str">
        <f t="shared" si="19"/>
        <v>项</v>
      </c>
    </row>
    <row r="115" s="139" customFormat="1" ht="36" customHeight="1" spans="1:9">
      <c r="A115" s="420">
        <v>21370</v>
      </c>
      <c r="B115" s="422" t="s">
        <v>1346</v>
      </c>
      <c r="C115" s="207">
        <f>SUM(C116:C117)</f>
        <v>0</v>
      </c>
      <c r="D115" s="176"/>
      <c r="E115" s="208">
        <f>SUM(E116:E117)</f>
        <v>0</v>
      </c>
      <c r="F115" s="163" t="str">
        <f t="shared" si="16"/>
        <v/>
      </c>
      <c r="G115" s="163" t="str">
        <f t="shared" si="17"/>
        <v/>
      </c>
      <c r="H115" s="419" t="str">
        <f t="shared" si="18"/>
        <v>否</v>
      </c>
      <c r="I115" s="138" t="str">
        <f t="shared" si="19"/>
        <v>款</v>
      </c>
    </row>
    <row r="116" s="139" customFormat="1" ht="36" customHeight="1" spans="1:9">
      <c r="A116" s="420">
        <v>2137001</v>
      </c>
      <c r="B116" s="422" t="s">
        <v>1281</v>
      </c>
      <c r="C116" s="207"/>
      <c r="D116" s="176"/>
      <c r="E116" s="208"/>
      <c r="F116" s="163" t="str">
        <f t="shared" si="16"/>
        <v/>
      </c>
      <c r="G116" s="163" t="str">
        <f t="shared" si="17"/>
        <v/>
      </c>
      <c r="H116" s="419" t="str">
        <f t="shared" si="18"/>
        <v>否</v>
      </c>
      <c r="I116" s="138" t="str">
        <f t="shared" si="19"/>
        <v>项</v>
      </c>
    </row>
    <row r="117" s="139" customFormat="1" ht="36" customHeight="1" spans="1:9">
      <c r="A117" s="420">
        <v>2137099</v>
      </c>
      <c r="B117" s="422" t="s">
        <v>1347</v>
      </c>
      <c r="C117" s="207"/>
      <c r="D117" s="176"/>
      <c r="E117" s="208"/>
      <c r="F117" s="163" t="str">
        <f t="shared" si="16"/>
        <v/>
      </c>
      <c r="G117" s="163" t="str">
        <f t="shared" si="17"/>
        <v/>
      </c>
      <c r="H117" s="419" t="str">
        <f t="shared" si="18"/>
        <v>否</v>
      </c>
      <c r="I117" s="138" t="str">
        <f t="shared" si="19"/>
        <v>项</v>
      </c>
    </row>
    <row r="118" s="140" customFormat="1" ht="36" customHeight="1" spans="1:9">
      <c r="A118" s="420">
        <v>21371</v>
      </c>
      <c r="B118" s="422" t="s">
        <v>1348</v>
      </c>
      <c r="C118" s="207">
        <f>SUM(C119:C122)</f>
        <v>0</v>
      </c>
      <c r="D118" s="176"/>
      <c r="E118" s="208">
        <f>SUM(E119:E122)</f>
        <v>0</v>
      </c>
      <c r="F118" s="163" t="str">
        <f t="shared" si="16"/>
        <v/>
      </c>
      <c r="G118" s="163" t="str">
        <f t="shared" si="17"/>
        <v/>
      </c>
      <c r="H118" s="419" t="str">
        <f t="shared" si="18"/>
        <v>否</v>
      </c>
      <c r="I118" s="138" t="str">
        <f t="shared" si="19"/>
        <v>款</v>
      </c>
    </row>
    <row r="119" s="406" customFormat="1" ht="36" customHeight="1" spans="1:9">
      <c r="A119" s="420">
        <v>2137101</v>
      </c>
      <c r="B119" s="421" t="s">
        <v>860</v>
      </c>
      <c r="C119" s="207"/>
      <c r="D119" s="176"/>
      <c r="E119" s="208"/>
      <c r="F119" s="163" t="str">
        <f t="shared" si="16"/>
        <v/>
      </c>
      <c r="G119" s="163" t="str">
        <f t="shared" si="17"/>
        <v/>
      </c>
      <c r="H119" s="419" t="str">
        <f t="shared" si="18"/>
        <v>否</v>
      </c>
      <c r="I119" s="138" t="str">
        <f t="shared" si="19"/>
        <v>项</v>
      </c>
    </row>
    <row r="120" s="139" customFormat="1" ht="36" customHeight="1" spans="1:9">
      <c r="A120" s="420">
        <v>2137102</v>
      </c>
      <c r="B120" s="422" t="s">
        <v>1349</v>
      </c>
      <c r="C120" s="207"/>
      <c r="D120" s="176"/>
      <c r="E120" s="208"/>
      <c r="F120" s="163" t="str">
        <f t="shared" si="16"/>
        <v/>
      </c>
      <c r="G120" s="163" t="str">
        <f t="shared" si="17"/>
        <v/>
      </c>
      <c r="H120" s="419" t="str">
        <f t="shared" si="18"/>
        <v>否</v>
      </c>
      <c r="I120" s="138" t="str">
        <f t="shared" si="19"/>
        <v>项</v>
      </c>
    </row>
    <row r="121" s="139" customFormat="1" ht="36" customHeight="1" spans="1:9">
      <c r="A121" s="420">
        <v>2137103</v>
      </c>
      <c r="B121" s="422" t="s">
        <v>1344</v>
      </c>
      <c r="C121" s="207"/>
      <c r="D121" s="176"/>
      <c r="E121" s="208"/>
      <c r="F121" s="163" t="str">
        <f t="shared" si="16"/>
        <v/>
      </c>
      <c r="G121" s="163" t="str">
        <f t="shared" si="17"/>
        <v/>
      </c>
      <c r="H121" s="419" t="str">
        <f t="shared" si="18"/>
        <v>否</v>
      </c>
      <c r="I121" s="138" t="str">
        <f t="shared" si="19"/>
        <v>项</v>
      </c>
    </row>
    <row r="122" s="139" customFormat="1" ht="36" customHeight="1" spans="1:9">
      <c r="A122" s="420">
        <v>2137199</v>
      </c>
      <c r="B122" s="422" t="s">
        <v>1350</v>
      </c>
      <c r="C122" s="207"/>
      <c r="D122" s="176"/>
      <c r="E122" s="208"/>
      <c r="F122" s="163" t="str">
        <f t="shared" si="16"/>
        <v/>
      </c>
      <c r="G122" s="163" t="str">
        <f t="shared" si="17"/>
        <v/>
      </c>
      <c r="H122" s="419" t="str">
        <f t="shared" si="18"/>
        <v>否</v>
      </c>
      <c r="I122" s="138" t="str">
        <f t="shared" si="19"/>
        <v>项</v>
      </c>
    </row>
    <row r="123" s="139" customFormat="1" ht="36" customHeight="1" spans="1:9">
      <c r="A123" s="417">
        <v>214</v>
      </c>
      <c r="B123" s="425" t="s">
        <v>1351</v>
      </c>
      <c r="C123" s="201">
        <f>SUM(C124,C129,C134,C139,C148,C155,C164,C167,C170:C171)</f>
        <v>0</v>
      </c>
      <c r="D123" s="176">
        <f>SUM(D124,D129,D134,D139,D148,D155,D164,D167,D170:D171)</f>
        <v>0</v>
      </c>
      <c r="E123" s="202">
        <f>SUM(E124,E129,E134,E139,E148,E155,E164,E167,E170:E171)</f>
        <v>0</v>
      </c>
      <c r="F123" s="158" t="str">
        <f t="shared" si="16"/>
        <v/>
      </c>
      <c r="G123" s="158" t="str">
        <f t="shared" si="17"/>
        <v/>
      </c>
      <c r="H123" s="419" t="str">
        <f t="shared" si="18"/>
        <v>是</v>
      </c>
      <c r="I123" s="138" t="str">
        <f t="shared" si="19"/>
        <v>类</v>
      </c>
    </row>
    <row r="124" s="139" customFormat="1" ht="36" customHeight="1" spans="1:9">
      <c r="A124" s="420">
        <v>21460</v>
      </c>
      <c r="B124" s="421" t="s">
        <v>1352</v>
      </c>
      <c r="C124" s="207">
        <f>SUM(C125:C128)</f>
        <v>0</v>
      </c>
      <c r="D124" s="176"/>
      <c r="E124" s="208">
        <f>SUM(E125:E128)</f>
        <v>0</v>
      </c>
      <c r="F124" s="163" t="str">
        <f t="shared" si="16"/>
        <v/>
      </c>
      <c r="G124" s="163" t="str">
        <f t="shared" si="17"/>
        <v/>
      </c>
      <c r="H124" s="419" t="str">
        <f t="shared" si="18"/>
        <v>否</v>
      </c>
      <c r="I124" s="138" t="str">
        <f t="shared" si="19"/>
        <v>款</v>
      </c>
    </row>
    <row r="125" s="139" customFormat="1" ht="36" customHeight="1" spans="1:9">
      <c r="A125" s="420">
        <v>2146001</v>
      </c>
      <c r="B125" s="422" t="s">
        <v>904</v>
      </c>
      <c r="C125" s="207"/>
      <c r="D125" s="176"/>
      <c r="E125" s="208"/>
      <c r="F125" s="163" t="str">
        <f t="shared" si="16"/>
        <v/>
      </c>
      <c r="G125" s="163" t="str">
        <f t="shared" si="17"/>
        <v/>
      </c>
      <c r="H125" s="419" t="str">
        <f t="shared" si="18"/>
        <v>否</v>
      </c>
      <c r="I125" s="138" t="str">
        <f t="shared" si="19"/>
        <v>项</v>
      </c>
    </row>
    <row r="126" s="406" customFormat="1" ht="36" customHeight="1" spans="1:9">
      <c r="A126" s="420">
        <v>2146002</v>
      </c>
      <c r="B126" s="422" t="s">
        <v>905</v>
      </c>
      <c r="C126" s="207"/>
      <c r="D126" s="176"/>
      <c r="E126" s="208"/>
      <c r="F126" s="163" t="str">
        <f t="shared" si="16"/>
        <v/>
      </c>
      <c r="G126" s="163" t="str">
        <f t="shared" si="17"/>
        <v/>
      </c>
      <c r="H126" s="419" t="str">
        <f t="shared" si="18"/>
        <v>否</v>
      </c>
      <c r="I126" s="138" t="str">
        <f t="shared" si="19"/>
        <v>项</v>
      </c>
    </row>
    <row r="127" s="139" customFormat="1" ht="36" customHeight="1" spans="1:9">
      <c r="A127" s="420">
        <v>2146003</v>
      </c>
      <c r="B127" s="422" t="s">
        <v>1353</v>
      </c>
      <c r="C127" s="207"/>
      <c r="D127" s="176"/>
      <c r="E127" s="208"/>
      <c r="F127" s="163" t="str">
        <f t="shared" si="16"/>
        <v/>
      </c>
      <c r="G127" s="163" t="str">
        <f t="shared" si="17"/>
        <v/>
      </c>
      <c r="H127" s="419" t="str">
        <f t="shared" si="18"/>
        <v>否</v>
      </c>
      <c r="I127" s="138" t="str">
        <f t="shared" si="19"/>
        <v>项</v>
      </c>
    </row>
    <row r="128" s="139" customFormat="1" ht="36" customHeight="1" spans="1:9">
      <c r="A128" s="420">
        <v>2146099</v>
      </c>
      <c r="B128" s="422" t="s">
        <v>1354</v>
      </c>
      <c r="C128" s="207"/>
      <c r="D128" s="176"/>
      <c r="E128" s="208"/>
      <c r="F128" s="163" t="str">
        <f t="shared" si="16"/>
        <v/>
      </c>
      <c r="G128" s="163" t="str">
        <f t="shared" si="17"/>
        <v/>
      </c>
      <c r="H128" s="419" t="str">
        <f t="shared" si="18"/>
        <v>否</v>
      </c>
      <c r="I128" s="138" t="str">
        <f t="shared" si="19"/>
        <v>项</v>
      </c>
    </row>
    <row r="129" s="140" customFormat="1" ht="36" customHeight="1" spans="1:9">
      <c r="A129" s="420">
        <v>21462</v>
      </c>
      <c r="B129" s="422" t="s">
        <v>1355</v>
      </c>
      <c r="C129" s="207">
        <f>SUM(C130:C133)</f>
        <v>0</v>
      </c>
      <c r="D129" s="176"/>
      <c r="E129" s="208">
        <f>SUM(E130:E133)</f>
        <v>0</v>
      </c>
      <c r="F129" s="163" t="str">
        <f t="shared" si="16"/>
        <v/>
      </c>
      <c r="G129" s="163" t="str">
        <f t="shared" si="17"/>
        <v/>
      </c>
      <c r="H129" s="419" t="str">
        <f t="shared" si="18"/>
        <v>否</v>
      </c>
      <c r="I129" s="138" t="str">
        <f t="shared" si="19"/>
        <v>款</v>
      </c>
    </row>
    <row r="130" s="140" customFormat="1" ht="36" customHeight="1" spans="1:9">
      <c r="A130" s="420">
        <v>2146201</v>
      </c>
      <c r="B130" s="422" t="s">
        <v>1353</v>
      </c>
      <c r="C130" s="207"/>
      <c r="D130" s="176"/>
      <c r="E130" s="208"/>
      <c r="F130" s="163" t="str">
        <f t="shared" si="16"/>
        <v/>
      </c>
      <c r="G130" s="163" t="str">
        <f t="shared" si="17"/>
        <v/>
      </c>
      <c r="H130" s="419" t="str">
        <f t="shared" si="18"/>
        <v>否</v>
      </c>
      <c r="I130" s="138" t="str">
        <f t="shared" si="19"/>
        <v>项</v>
      </c>
    </row>
    <row r="131" s="139" customFormat="1" ht="36" customHeight="1" spans="1:9">
      <c r="A131" s="420">
        <v>2146202</v>
      </c>
      <c r="B131" s="422" t="s">
        <v>1356</v>
      </c>
      <c r="C131" s="207"/>
      <c r="D131" s="176"/>
      <c r="E131" s="208"/>
      <c r="F131" s="163" t="str">
        <f t="shared" si="16"/>
        <v/>
      </c>
      <c r="G131" s="163" t="str">
        <f t="shared" si="17"/>
        <v/>
      </c>
      <c r="H131" s="419" t="str">
        <f t="shared" si="18"/>
        <v>否</v>
      </c>
      <c r="I131" s="138" t="str">
        <f t="shared" si="19"/>
        <v>项</v>
      </c>
    </row>
    <row r="132" s="139" customFormat="1" ht="36" customHeight="1" spans="1:9">
      <c r="A132" s="420">
        <v>2146203</v>
      </c>
      <c r="B132" s="422" t="s">
        <v>1357</v>
      </c>
      <c r="C132" s="207"/>
      <c r="D132" s="176"/>
      <c r="E132" s="208"/>
      <c r="F132" s="163" t="str">
        <f t="shared" si="16"/>
        <v/>
      </c>
      <c r="G132" s="163" t="str">
        <f t="shared" si="17"/>
        <v/>
      </c>
      <c r="H132" s="419" t="str">
        <f t="shared" si="18"/>
        <v>否</v>
      </c>
      <c r="I132" s="138" t="str">
        <f t="shared" si="19"/>
        <v>项</v>
      </c>
    </row>
    <row r="133" s="139" customFormat="1" ht="36" customHeight="1" spans="1:9">
      <c r="A133" s="420">
        <v>2146299</v>
      </c>
      <c r="B133" s="421" t="s">
        <v>1358</v>
      </c>
      <c r="C133" s="207"/>
      <c r="D133" s="176"/>
      <c r="E133" s="208"/>
      <c r="F133" s="163" t="str">
        <f t="shared" si="16"/>
        <v/>
      </c>
      <c r="G133" s="163" t="str">
        <f t="shared" si="17"/>
        <v/>
      </c>
      <c r="H133" s="419" t="str">
        <f t="shared" si="18"/>
        <v>否</v>
      </c>
      <c r="I133" s="138" t="str">
        <f t="shared" si="19"/>
        <v>项</v>
      </c>
    </row>
    <row r="134" s="139" customFormat="1" ht="36" customHeight="1" spans="1:9">
      <c r="A134" s="420">
        <v>21463</v>
      </c>
      <c r="B134" s="422" t="s">
        <v>1359</v>
      </c>
      <c r="C134" s="207">
        <f>SUM(C135:C138)</f>
        <v>0</v>
      </c>
      <c r="D134" s="176"/>
      <c r="E134" s="208">
        <f>SUM(E135:E138)</f>
        <v>0</v>
      </c>
      <c r="F134" s="163" t="str">
        <f t="shared" si="16"/>
        <v/>
      </c>
      <c r="G134" s="163" t="str">
        <f t="shared" si="17"/>
        <v/>
      </c>
      <c r="H134" s="419" t="str">
        <f t="shared" si="18"/>
        <v>否</v>
      </c>
      <c r="I134" s="138" t="str">
        <f t="shared" si="19"/>
        <v>款</v>
      </c>
    </row>
    <row r="135" ht="36" customHeight="1" spans="1:9">
      <c r="A135" s="420">
        <v>2146301</v>
      </c>
      <c r="B135" s="422" t="s">
        <v>911</v>
      </c>
      <c r="C135" s="207"/>
      <c r="D135" s="176"/>
      <c r="E135" s="208"/>
      <c r="F135" s="163" t="str">
        <f t="shared" si="16"/>
        <v/>
      </c>
      <c r="G135" s="163" t="str">
        <f t="shared" si="17"/>
        <v/>
      </c>
      <c r="H135" s="419" t="str">
        <f t="shared" si="18"/>
        <v>否</v>
      </c>
      <c r="I135" s="138" t="str">
        <f t="shared" si="19"/>
        <v>项</v>
      </c>
    </row>
    <row r="136" s="406" customFormat="1" ht="36" customHeight="1" spans="1:9">
      <c r="A136" s="420">
        <v>2146302</v>
      </c>
      <c r="B136" s="422" t="s">
        <v>1360</v>
      </c>
      <c r="C136" s="207"/>
      <c r="D136" s="176"/>
      <c r="E136" s="208"/>
      <c r="F136" s="163" t="str">
        <f t="shared" si="16"/>
        <v/>
      </c>
      <c r="G136" s="163" t="str">
        <f t="shared" si="17"/>
        <v/>
      </c>
      <c r="H136" s="419" t="str">
        <f t="shared" si="18"/>
        <v>否</v>
      </c>
      <c r="I136" s="138" t="str">
        <f t="shared" si="19"/>
        <v>项</v>
      </c>
    </row>
    <row r="137" s="139" customFormat="1" ht="36" customHeight="1" spans="1:9">
      <c r="A137" s="420">
        <v>2146303</v>
      </c>
      <c r="B137" s="422" t="s">
        <v>1361</v>
      </c>
      <c r="C137" s="207"/>
      <c r="D137" s="176"/>
      <c r="E137" s="208"/>
      <c r="F137" s="163" t="str">
        <f t="shared" si="16"/>
        <v/>
      </c>
      <c r="G137" s="163" t="str">
        <f t="shared" si="17"/>
        <v/>
      </c>
      <c r="H137" s="419" t="str">
        <f t="shared" si="18"/>
        <v>否</v>
      </c>
      <c r="I137" s="138" t="str">
        <f t="shared" si="19"/>
        <v>项</v>
      </c>
    </row>
    <row r="138" s="140" customFormat="1" ht="36" customHeight="1" spans="1:9">
      <c r="A138" s="420">
        <v>2146399</v>
      </c>
      <c r="B138" s="422" t="s">
        <v>1362</v>
      </c>
      <c r="C138" s="207"/>
      <c r="D138" s="176"/>
      <c r="E138" s="208"/>
      <c r="F138" s="163" t="str">
        <f t="shared" si="16"/>
        <v/>
      </c>
      <c r="G138" s="163" t="str">
        <f t="shared" si="17"/>
        <v/>
      </c>
      <c r="H138" s="419" t="str">
        <f t="shared" si="18"/>
        <v>否</v>
      </c>
      <c r="I138" s="138" t="str">
        <f t="shared" si="19"/>
        <v>项</v>
      </c>
    </row>
    <row r="139" s="139" customFormat="1" ht="36" customHeight="1" spans="1:9">
      <c r="A139" s="420">
        <v>21464</v>
      </c>
      <c r="B139" s="422" t="s">
        <v>1363</v>
      </c>
      <c r="C139" s="207">
        <f>SUM(C140:C147)</f>
        <v>0</v>
      </c>
      <c r="D139" s="176"/>
      <c r="E139" s="208">
        <f>SUM(E140:E147)</f>
        <v>0</v>
      </c>
      <c r="F139" s="163" t="str">
        <f t="shared" si="16"/>
        <v/>
      </c>
      <c r="G139" s="163" t="str">
        <f t="shared" si="17"/>
        <v/>
      </c>
      <c r="H139" s="419" t="str">
        <f t="shared" si="18"/>
        <v>否</v>
      </c>
      <c r="I139" s="138" t="str">
        <f t="shared" si="19"/>
        <v>款</v>
      </c>
    </row>
    <row r="140" s="139" customFormat="1" ht="36" customHeight="1" spans="1:9">
      <c r="A140" s="420">
        <v>2146401</v>
      </c>
      <c r="B140" s="421" t="s">
        <v>1364</v>
      </c>
      <c r="C140" s="207"/>
      <c r="D140" s="176"/>
      <c r="E140" s="208"/>
      <c r="F140" s="163" t="str">
        <f t="shared" si="16"/>
        <v/>
      </c>
      <c r="G140" s="163" t="str">
        <f t="shared" si="17"/>
        <v/>
      </c>
      <c r="H140" s="419" t="str">
        <f t="shared" si="18"/>
        <v>否</v>
      </c>
      <c r="I140" s="138" t="str">
        <f t="shared" si="19"/>
        <v>项</v>
      </c>
    </row>
    <row r="141" s="139" customFormat="1" ht="36" customHeight="1" spans="1:9">
      <c r="A141" s="420">
        <v>2146402</v>
      </c>
      <c r="B141" s="422" t="s">
        <v>1365</v>
      </c>
      <c r="C141" s="207"/>
      <c r="D141" s="176"/>
      <c r="E141" s="208"/>
      <c r="F141" s="163" t="str">
        <f t="shared" si="16"/>
        <v/>
      </c>
      <c r="G141" s="163" t="str">
        <f t="shared" si="17"/>
        <v/>
      </c>
      <c r="H141" s="419" t="str">
        <f t="shared" si="18"/>
        <v>否</v>
      </c>
      <c r="I141" s="138" t="str">
        <f t="shared" si="19"/>
        <v>项</v>
      </c>
    </row>
    <row r="142" s="139" customFormat="1" ht="36" customHeight="1" spans="1:9">
      <c r="A142" s="420">
        <v>2146403</v>
      </c>
      <c r="B142" s="422" t="s">
        <v>1366</v>
      </c>
      <c r="C142" s="207"/>
      <c r="D142" s="176"/>
      <c r="E142" s="208"/>
      <c r="F142" s="163" t="str">
        <f t="shared" si="16"/>
        <v/>
      </c>
      <c r="G142" s="163" t="str">
        <f t="shared" si="17"/>
        <v/>
      </c>
      <c r="H142" s="419" t="str">
        <f t="shared" si="18"/>
        <v>否</v>
      </c>
      <c r="I142" s="138" t="str">
        <f t="shared" si="19"/>
        <v>项</v>
      </c>
    </row>
    <row r="143" ht="36" customHeight="1" spans="1:9">
      <c r="A143" s="420">
        <v>2146404</v>
      </c>
      <c r="B143" s="422" t="s">
        <v>1367</v>
      </c>
      <c r="C143" s="207"/>
      <c r="D143" s="176"/>
      <c r="E143" s="208"/>
      <c r="F143" s="163" t="str">
        <f t="shared" si="16"/>
        <v/>
      </c>
      <c r="G143" s="163" t="str">
        <f t="shared" si="17"/>
        <v/>
      </c>
      <c r="H143" s="419" t="str">
        <f t="shared" si="18"/>
        <v>否</v>
      </c>
      <c r="I143" s="138" t="str">
        <f t="shared" si="19"/>
        <v>项</v>
      </c>
    </row>
    <row r="144" s="139" customFormat="1" ht="36" customHeight="1" spans="1:9">
      <c r="A144" s="420">
        <v>2146405</v>
      </c>
      <c r="B144" s="422" t="s">
        <v>1368</v>
      </c>
      <c r="C144" s="207"/>
      <c r="D144" s="176"/>
      <c r="E144" s="208"/>
      <c r="F144" s="163" t="str">
        <f t="shared" si="16"/>
        <v/>
      </c>
      <c r="G144" s="163" t="str">
        <f t="shared" si="17"/>
        <v/>
      </c>
      <c r="H144" s="419" t="str">
        <f t="shared" si="18"/>
        <v>否</v>
      </c>
      <c r="I144" s="138" t="str">
        <f t="shared" si="19"/>
        <v>项</v>
      </c>
    </row>
    <row r="145" s="139" customFormat="1" ht="36" customHeight="1" spans="1:9">
      <c r="A145" s="420">
        <v>2146406</v>
      </c>
      <c r="B145" s="422" t="s">
        <v>1369</v>
      </c>
      <c r="C145" s="207"/>
      <c r="D145" s="176"/>
      <c r="E145" s="208"/>
      <c r="F145" s="163" t="str">
        <f t="shared" si="16"/>
        <v/>
      </c>
      <c r="G145" s="163" t="str">
        <f t="shared" si="17"/>
        <v/>
      </c>
      <c r="H145" s="419" t="str">
        <f t="shared" si="18"/>
        <v>否</v>
      </c>
      <c r="I145" s="138" t="str">
        <f t="shared" si="19"/>
        <v>项</v>
      </c>
    </row>
    <row r="146" s="139" customFormat="1" ht="36" customHeight="1" spans="1:9">
      <c r="A146" s="420">
        <v>2146407</v>
      </c>
      <c r="B146" s="422" t="s">
        <v>1370</v>
      </c>
      <c r="C146" s="207"/>
      <c r="D146" s="176"/>
      <c r="E146" s="208"/>
      <c r="F146" s="163" t="str">
        <f t="shared" si="16"/>
        <v/>
      </c>
      <c r="G146" s="163" t="str">
        <f t="shared" si="17"/>
        <v/>
      </c>
      <c r="H146" s="419" t="str">
        <f t="shared" si="18"/>
        <v>否</v>
      </c>
      <c r="I146" s="138" t="str">
        <f t="shared" si="19"/>
        <v>项</v>
      </c>
    </row>
    <row r="147" s="140" customFormat="1" ht="36" customHeight="1" spans="1:9">
      <c r="A147" s="420">
        <v>2146499</v>
      </c>
      <c r="B147" s="422" t="s">
        <v>1371</v>
      </c>
      <c r="C147" s="207"/>
      <c r="D147" s="176"/>
      <c r="E147" s="208"/>
      <c r="F147" s="163" t="str">
        <f t="shared" si="16"/>
        <v/>
      </c>
      <c r="G147" s="163" t="str">
        <f t="shared" si="17"/>
        <v/>
      </c>
      <c r="H147" s="419" t="str">
        <f t="shared" si="18"/>
        <v>否</v>
      </c>
      <c r="I147" s="138" t="str">
        <f t="shared" si="19"/>
        <v>项</v>
      </c>
    </row>
    <row r="148" s="139" customFormat="1" ht="36" customHeight="1" spans="1:9">
      <c r="A148" s="420">
        <v>21468</v>
      </c>
      <c r="B148" s="422" t="s">
        <v>1372</v>
      </c>
      <c r="C148" s="207">
        <f>SUM(C149:C154)</f>
        <v>0</v>
      </c>
      <c r="D148" s="176"/>
      <c r="E148" s="208">
        <f>SUM(E149:E154)</f>
        <v>0</v>
      </c>
      <c r="F148" s="163" t="str">
        <f t="shared" ref="F148:F211" si="20">IF(C148&lt;&gt;0,E148/C148-1,"")</f>
        <v/>
      </c>
      <c r="G148" s="163" t="str">
        <f t="shared" ref="G148:G211" si="21">IF(D148&lt;&gt;0,E148/D148,"")</f>
        <v/>
      </c>
      <c r="H148" s="419" t="str">
        <f t="shared" ref="H148:H211" si="22">IF(LEN(A148)=3,"是",IF(B148&lt;&gt;"",IF(SUM(C148:E148)&lt;&gt;0,"是","否"),"是"))</f>
        <v>否</v>
      </c>
      <c r="I148" s="138" t="str">
        <f t="shared" ref="I148:I211" si="23">IF(LEN(A148)=3,"类",IF(LEN(A148)=5,"款","项"))</f>
        <v>款</v>
      </c>
    </row>
    <row r="149" ht="36" customHeight="1" spans="1:9">
      <c r="A149" s="420">
        <v>2146801</v>
      </c>
      <c r="B149" s="421" t="s">
        <v>1373</v>
      </c>
      <c r="C149" s="207"/>
      <c r="D149" s="176"/>
      <c r="E149" s="208"/>
      <c r="F149" s="163" t="str">
        <f t="shared" si="20"/>
        <v/>
      </c>
      <c r="G149" s="163" t="str">
        <f t="shared" si="21"/>
        <v/>
      </c>
      <c r="H149" s="419" t="str">
        <f t="shared" si="22"/>
        <v>否</v>
      </c>
      <c r="I149" s="138" t="str">
        <f t="shared" si="23"/>
        <v>项</v>
      </c>
    </row>
    <row r="150" s="139" customFormat="1" ht="36" customHeight="1" spans="1:9">
      <c r="A150" s="420">
        <v>2146802</v>
      </c>
      <c r="B150" s="421" t="s">
        <v>1374</v>
      </c>
      <c r="C150" s="207"/>
      <c r="D150" s="176"/>
      <c r="E150" s="208"/>
      <c r="F150" s="163" t="str">
        <f t="shared" si="20"/>
        <v/>
      </c>
      <c r="G150" s="163" t="str">
        <f t="shared" si="21"/>
        <v/>
      </c>
      <c r="H150" s="419" t="str">
        <f t="shared" si="22"/>
        <v>否</v>
      </c>
      <c r="I150" s="138" t="str">
        <f t="shared" si="23"/>
        <v>项</v>
      </c>
    </row>
    <row r="151" s="139" customFormat="1" ht="36" customHeight="1" spans="1:9">
      <c r="A151" s="420">
        <v>2146803</v>
      </c>
      <c r="B151" s="422" t="s">
        <v>1375</v>
      </c>
      <c r="C151" s="207"/>
      <c r="D151" s="176"/>
      <c r="E151" s="208"/>
      <c r="F151" s="163" t="str">
        <f t="shared" si="20"/>
        <v/>
      </c>
      <c r="G151" s="163" t="str">
        <f t="shared" si="21"/>
        <v/>
      </c>
      <c r="H151" s="419" t="str">
        <f t="shared" si="22"/>
        <v>否</v>
      </c>
      <c r="I151" s="138" t="str">
        <f t="shared" si="23"/>
        <v>项</v>
      </c>
    </row>
    <row r="152" ht="36" customHeight="1" spans="1:9">
      <c r="A152" s="420">
        <v>2146804</v>
      </c>
      <c r="B152" s="422" t="s">
        <v>1376</v>
      </c>
      <c r="C152" s="207"/>
      <c r="D152" s="176"/>
      <c r="E152" s="208"/>
      <c r="F152" s="163" t="str">
        <f t="shared" si="20"/>
        <v/>
      </c>
      <c r="G152" s="163" t="str">
        <f t="shared" si="21"/>
        <v/>
      </c>
      <c r="H152" s="419" t="str">
        <f t="shared" si="22"/>
        <v>否</v>
      </c>
      <c r="I152" s="138" t="str">
        <f t="shared" si="23"/>
        <v>项</v>
      </c>
    </row>
    <row r="153" ht="36" customHeight="1" spans="1:9">
      <c r="A153" s="420">
        <v>2146805</v>
      </c>
      <c r="B153" s="422" t="s">
        <v>1377</v>
      </c>
      <c r="C153" s="207"/>
      <c r="D153" s="176"/>
      <c r="E153" s="208"/>
      <c r="F153" s="163" t="str">
        <f t="shared" si="20"/>
        <v/>
      </c>
      <c r="G153" s="163" t="str">
        <f t="shared" si="21"/>
        <v/>
      </c>
      <c r="H153" s="419" t="str">
        <f t="shared" si="22"/>
        <v>否</v>
      </c>
      <c r="I153" s="138" t="str">
        <f t="shared" si="23"/>
        <v>项</v>
      </c>
    </row>
    <row r="154" s="139" customFormat="1" ht="36" customHeight="1" spans="1:9">
      <c r="A154" s="420">
        <v>2146899</v>
      </c>
      <c r="B154" s="422" t="s">
        <v>1378</v>
      </c>
      <c r="C154" s="207"/>
      <c r="D154" s="176"/>
      <c r="E154" s="208"/>
      <c r="F154" s="163" t="str">
        <f t="shared" si="20"/>
        <v/>
      </c>
      <c r="G154" s="163" t="str">
        <f t="shared" si="21"/>
        <v/>
      </c>
      <c r="H154" s="419" t="str">
        <f t="shared" si="22"/>
        <v>否</v>
      </c>
      <c r="I154" s="138" t="str">
        <f t="shared" si="23"/>
        <v>项</v>
      </c>
    </row>
    <row r="155" s="139" customFormat="1" ht="36" customHeight="1" spans="1:9">
      <c r="A155" s="420">
        <v>21469</v>
      </c>
      <c r="B155" s="422" t="s">
        <v>1379</v>
      </c>
      <c r="C155" s="207">
        <f>SUM(C156:C163)</f>
        <v>0</v>
      </c>
      <c r="D155" s="176"/>
      <c r="E155" s="208">
        <f>SUM(E156:E163)</f>
        <v>0</v>
      </c>
      <c r="F155" s="163" t="str">
        <f t="shared" si="20"/>
        <v/>
      </c>
      <c r="G155" s="163" t="str">
        <f t="shared" si="21"/>
        <v/>
      </c>
      <c r="H155" s="419" t="str">
        <f t="shared" si="22"/>
        <v>否</v>
      </c>
      <c r="I155" s="138" t="str">
        <f t="shared" si="23"/>
        <v>款</v>
      </c>
    </row>
    <row r="156" s="139" customFormat="1" ht="36" customHeight="1" spans="1:9">
      <c r="A156" s="420">
        <v>2146901</v>
      </c>
      <c r="B156" s="422" t="s">
        <v>1380</v>
      </c>
      <c r="C156" s="207"/>
      <c r="D156" s="176"/>
      <c r="E156" s="208"/>
      <c r="F156" s="163" t="str">
        <f t="shared" si="20"/>
        <v/>
      </c>
      <c r="G156" s="163" t="str">
        <f t="shared" si="21"/>
        <v/>
      </c>
      <c r="H156" s="419" t="str">
        <f t="shared" si="22"/>
        <v>否</v>
      </c>
      <c r="I156" s="138" t="str">
        <f t="shared" si="23"/>
        <v>项</v>
      </c>
    </row>
    <row r="157" s="139" customFormat="1" ht="36" customHeight="1" spans="1:9">
      <c r="A157" s="420">
        <v>2146902</v>
      </c>
      <c r="B157" s="421" t="s">
        <v>932</v>
      </c>
      <c r="C157" s="207"/>
      <c r="D157" s="176"/>
      <c r="E157" s="208"/>
      <c r="F157" s="163" t="str">
        <f t="shared" si="20"/>
        <v/>
      </c>
      <c r="G157" s="163" t="str">
        <f t="shared" si="21"/>
        <v/>
      </c>
      <c r="H157" s="419" t="str">
        <f t="shared" si="22"/>
        <v>否</v>
      </c>
      <c r="I157" s="138" t="str">
        <f t="shared" si="23"/>
        <v>项</v>
      </c>
    </row>
    <row r="158" s="139" customFormat="1" ht="36" customHeight="1" spans="1:9">
      <c r="A158" s="420">
        <v>2146903</v>
      </c>
      <c r="B158" s="422" t="s">
        <v>1381</v>
      </c>
      <c r="C158" s="207"/>
      <c r="D158" s="176"/>
      <c r="E158" s="208"/>
      <c r="F158" s="163" t="str">
        <f t="shared" si="20"/>
        <v/>
      </c>
      <c r="G158" s="163" t="str">
        <f t="shared" si="21"/>
        <v/>
      </c>
      <c r="H158" s="419" t="str">
        <f t="shared" si="22"/>
        <v>否</v>
      </c>
      <c r="I158" s="138" t="str">
        <f t="shared" si="23"/>
        <v>项</v>
      </c>
    </row>
    <row r="159" ht="36" customHeight="1" spans="1:9">
      <c r="A159" s="420">
        <v>2146904</v>
      </c>
      <c r="B159" s="422" t="s">
        <v>1382</v>
      </c>
      <c r="C159" s="207"/>
      <c r="D159" s="176"/>
      <c r="E159" s="208"/>
      <c r="F159" s="163" t="str">
        <f t="shared" si="20"/>
        <v/>
      </c>
      <c r="G159" s="163" t="str">
        <f t="shared" si="21"/>
        <v/>
      </c>
      <c r="H159" s="419" t="str">
        <f t="shared" si="22"/>
        <v>否</v>
      </c>
      <c r="I159" s="138" t="str">
        <f t="shared" si="23"/>
        <v>项</v>
      </c>
    </row>
    <row r="160" ht="36" customHeight="1" spans="1:9">
      <c r="A160" s="420">
        <v>2146906</v>
      </c>
      <c r="B160" s="422" t="s">
        <v>1383</v>
      </c>
      <c r="C160" s="207"/>
      <c r="D160" s="176"/>
      <c r="E160" s="208"/>
      <c r="F160" s="163" t="str">
        <f t="shared" si="20"/>
        <v/>
      </c>
      <c r="G160" s="163" t="str">
        <f t="shared" si="21"/>
        <v/>
      </c>
      <c r="H160" s="419" t="str">
        <f t="shared" si="22"/>
        <v>否</v>
      </c>
      <c r="I160" s="138" t="str">
        <f t="shared" si="23"/>
        <v>项</v>
      </c>
    </row>
    <row r="161" ht="36" customHeight="1" spans="1:9">
      <c r="A161" s="420">
        <v>2146907</v>
      </c>
      <c r="B161" s="422" t="s">
        <v>1384</v>
      </c>
      <c r="C161" s="207"/>
      <c r="D161" s="176"/>
      <c r="E161" s="208"/>
      <c r="F161" s="163" t="str">
        <f t="shared" si="20"/>
        <v/>
      </c>
      <c r="G161" s="163" t="str">
        <f t="shared" si="21"/>
        <v/>
      </c>
      <c r="H161" s="419" t="str">
        <f t="shared" si="22"/>
        <v>否</v>
      </c>
      <c r="I161" s="138" t="str">
        <f t="shared" si="23"/>
        <v>项</v>
      </c>
    </row>
    <row r="162" ht="36" customHeight="1" spans="1:9">
      <c r="A162" s="420">
        <v>2146908</v>
      </c>
      <c r="B162" s="422" t="s">
        <v>1385</v>
      </c>
      <c r="C162" s="207"/>
      <c r="D162" s="176"/>
      <c r="E162" s="208"/>
      <c r="F162" s="163" t="str">
        <f t="shared" si="20"/>
        <v/>
      </c>
      <c r="G162" s="163" t="str">
        <f t="shared" si="21"/>
        <v/>
      </c>
      <c r="H162" s="419" t="str">
        <f t="shared" si="22"/>
        <v>否</v>
      </c>
      <c r="I162" s="138" t="str">
        <f t="shared" si="23"/>
        <v>项</v>
      </c>
    </row>
    <row r="163" ht="36" customHeight="1" spans="1:9">
      <c r="A163" s="420">
        <v>2146999</v>
      </c>
      <c r="B163" s="421" t="s">
        <v>1386</v>
      </c>
      <c r="C163" s="207"/>
      <c r="D163" s="176"/>
      <c r="E163" s="208"/>
      <c r="F163" s="163" t="str">
        <f t="shared" si="20"/>
        <v/>
      </c>
      <c r="G163" s="163" t="str">
        <f t="shared" si="21"/>
        <v/>
      </c>
      <c r="H163" s="419" t="str">
        <f t="shared" si="22"/>
        <v>否</v>
      </c>
      <c r="I163" s="138" t="str">
        <f t="shared" si="23"/>
        <v>项</v>
      </c>
    </row>
    <row r="164" ht="36" customHeight="1" spans="1:9">
      <c r="A164" s="420">
        <v>21470</v>
      </c>
      <c r="B164" s="422" t="s">
        <v>1387</v>
      </c>
      <c r="C164" s="207">
        <f>SUM(C165:C166)</f>
        <v>0</v>
      </c>
      <c r="D164" s="176"/>
      <c r="E164" s="208">
        <f>SUM(E165:E166)</f>
        <v>0</v>
      </c>
      <c r="F164" s="163" t="str">
        <f t="shared" si="20"/>
        <v/>
      </c>
      <c r="G164" s="163" t="str">
        <f t="shared" si="21"/>
        <v/>
      </c>
      <c r="H164" s="419" t="str">
        <f t="shared" si="22"/>
        <v>否</v>
      </c>
      <c r="I164" s="138" t="str">
        <f t="shared" si="23"/>
        <v>款</v>
      </c>
    </row>
    <row r="165" ht="36" customHeight="1" spans="1:9">
      <c r="A165" s="420">
        <v>2147001</v>
      </c>
      <c r="B165" s="422" t="s">
        <v>904</v>
      </c>
      <c r="C165" s="207"/>
      <c r="D165" s="176"/>
      <c r="E165" s="208"/>
      <c r="F165" s="163" t="str">
        <f t="shared" si="20"/>
        <v/>
      </c>
      <c r="G165" s="163" t="str">
        <f t="shared" si="21"/>
        <v/>
      </c>
      <c r="H165" s="419" t="str">
        <f t="shared" si="22"/>
        <v>否</v>
      </c>
      <c r="I165" s="138" t="str">
        <f t="shared" si="23"/>
        <v>项</v>
      </c>
    </row>
    <row r="166" ht="36" customHeight="1" spans="1:9">
      <c r="A166" s="420">
        <v>2147099</v>
      </c>
      <c r="B166" s="421" t="s">
        <v>1388</v>
      </c>
      <c r="C166" s="207"/>
      <c r="D166" s="176"/>
      <c r="E166" s="208"/>
      <c r="F166" s="163" t="str">
        <f t="shared" si="20"/>
        <v/>
      </c>
      <c r="G166" s="163" t="str">
        <f t="shared" si="21"/>
        <v/>
      </c>
      <c r="H166" s="419" t="str">
        <f t="shared" si="22"/>
        <v>否</v>
      </c>
      <c r="I166" s="138" t="str">
        <f t="shared" si="23"/>
        <v>项</v>
      </c>
    </row>
    <row r="167" ht="36" customHeight="1" spans="1:9">
      <c r="A167" s="420">
        <v>21471</v>
      </c>
      <c r="B167" s="421" t="s">
        <v>1389</v>
      </c>
      <c r="C167" s="207">
        <f>SUM(C168:C169)</f>
        <v>0</v>
      </c>
      <c r="D167" s="176"/>
      <c r="E167" s="208">
        <f>SUM(E168:E169)</f>
        <v>0</v>
      </c>
      <c r="F167" s="163" t="str">
        <f t="shared" si="20"/>
        <v/>
      </c>
      <c r="G167" s="163" t="str">
        <f t="shared" si="21"/>
        <v/>
      </c>
      <c r="H167" s="419" t="str">
        <f t="shared" si="22"/>
        <v>否</v>
      </c>
      <c r="I167" s="138" t="str">
        <f t="shared" si="23"/>
        <v>款</v>
      </c>
    </row>
    <row r="168" ht="36" customHeight="1" spans="1:9">
      <c r="A168" s="420">
        <v>2147101</v>
      </c>
      <c r="B168" s="422" t="s">
        <v>904</v>
      </c>
      <c r="C168" s="207"/>
      <c r="D168" s="176"/>
      <c r="E168" s="208"/>
      <c r="F168" s="163" t="str">
        <f t="shared" si="20"/>
        <v/>
      </c>
      <c r="G168" s="163" t="str">
        <f t="shared" si="21"/>
        <v/>
      </c>
      <c r="H168" s="419" t="str">
        <f t="shared" si="22"/>
        <v>否</v>
      </c>
      <c r="I168" s="138" t="str">
        <f t="shared" si="23"/>
        <v>项</v>
      </c>
    </row>
    <row r="169" ht="36" customHeight="1" spans="1:9">
      <c r="A169" s="420">
        <v>2147199</v>
      </c>
      <c r="B169" s="422" t="s">
        <v>1390</v>
      </c>
      <c r="C169" s="207"/>
      <c r="D169" s="176"/>
      <c r="E169" s="208"/>
      <c r="F169" s="163" t="str">
        <f t="shared" si="20"/>
        <v/>
      </c>
      <c r="G169" s="163" t="str">
        <f t="shared" si="21"/>
        <v/>
      </c>
      <c r="H169" s="419" t="str">
        <f t="shared" si="22"/>
        <v>否</v>
      </c>
      <c r="I169" s="138" t="str">
        <f t="shared" si="23"/>
        <v>项</v>
      </c>
    </row>
    <row r="170" ht="36" customHeight="1" spans="1:9">
      <c r="A170" s="420">
        <v>21472</v>
      </c>
      <c r="B170" s="422" t="s">
        <v>1391</v>
      </c>
      <c r="C170" s="207"/>
      <c r="D170" s="176"/>
      <c r="E170" s="208"/>
      <c r="F170" s="163" t="str">
        <f t="shared" si="20"/>
        <v/>
      </c>
      <c r="G170" s="163" t="str">
        <f t="shared" si="21"/>
        <v/>
      </c>
      <c r="H170" s="419" t="str">
        <f t="shared" si="22"/>
        <v>否</v>
      </c>
      <c r="I170" s="138" t="str">
        <f t="shared" si="23"/>
        <v>款</v>
      </c>
    </row>
    <row r="171" ht="36" customHeight="1" spans="1:9">
      <c r="A171" s="420">
        <v>21473</v>
      </c>
      <c r="B171" s="422" t="s">
        <v>1392</v>
      </c>
      <c r="C171" s="207">
        <f>SUM(C172:C174)</f>
        <v>0</v>
      </c>
      <c r="D171" s="176"/>
      <c r="E171" s="208">
        <f>SUM(E172:E174)</f>
        <v>0</v>
      </c>
      <c r="F171" s="163" t="str">
        <f t="shared" si="20"/>
        <v/>
      </c>
      <c r="G171" s="163" t="str">
        <f t="shared" si="21"/>
        <v/>
      </c>
      <c r="H171" s="419" t="str">
        <f t="shared" si="22"/>
        <v>否</v>
      </c>
      <c r="I171" s="138" t="str">
        <f t="shared" si="23"/>
        <v>款</v>
      </c>
    </row>
    <row r="172" ht="36" customHeight="1" spans="1:9">
      <c r="A172" s="420">
        <v>2147301</v>
      </c>
      <c r="B172" s="422" t="s">
        <v>911</v>
      </c>
      <c r="C172" s="207"/>
      <c r="D172" s="176"/>
      <c r="E172" s="208"/>
      <c r="F172" s="163" t="str">
        <f t="shared" si="20"/>
        <v/>
      </c>
      <c r="G172" s="163" t="str">
        <f t="shared" si="21"/>
        <v/>
      </c>
      <c r="H172" s="419" t="str">
        <f t="shared" si="22"/>
        <v>否</v>
      </c>
      <c r="I172" s="138" t="str">
        <f t="shared" si="23"/>
        <v>项</v>
      </c>
    </row>
    <row r="173" ht="36" customHeight="1" spans="1:9">
      <c r="A173" s="420">
        <v>2147303</v>
      </c>
      <c r="B173" s="421" t="s">
        <v>1361</v>
      </c>
      <c r="C173" s="207"/>
      <c r="D173" s="176"/>
      <c r="E173" s="208"/>
      <c r="F173" s="163" t="str">
        <f t="shared" si="20"/>
        <v/>
      </c>
      <c r="G173" s="163" t="str">
        <f t="shared" si="21"/>
        <v/>
      </c>
      <c r="H173" s="419" t="str">
        <f t="shared" si="22"/>
        <v>否</v>
      </c>
      <c r="I173" s="138" t="str">
        <f t="shared" si="23"/>
        <v>项</v>
      </c>
    </row>
    <row r="174" ht="36" customHeight="1" spans="1:9">
      <c r="A174" s="420">
        <v>2147399</v>
      </c>
      <c r="B174" s="426" t="s">
        <v>1393</v>
      </c>
      <c r="C174" s="207"/>
      <c r="D174" s="176"/>
      <c r="E174" s="208"/>
      <c r="F174" s="163" t="str">
        <f t="shared" si="20"/>
        <v/>
      </c>
      <c r="G174" s="163" t="str">
        <f t="shared" si="21"/>
        <v/>
      </c>
      <c r="H174" s="419" t="str">
        <f t="shared" si="22"/>
        <v>否</v>
      </c>
      <c r="I174" s="138" t="str">
        <f t="shared" si="23"/>
        <v>项</v>
      </c>
    </row>
    <row r="175" ht="36" customHeight="1" spans="1:9">
      <c r="A175" s="417">
        <v>215</v>
      </c>
      <c r="B175" s="427" t="s">
        <v>1394</v>
      </c>
      <c r="C175" s="201">
        <f>SUM(C176)</f>
        <v>0</v>
      </c>
      <c r="D175" s="176">
        <f>SUM(D176)</f>
        <v>0</v>
      </c>
      <c r="E175" s="202">
        <f>SUM(E176)</f>
        <v>0</v>
      </c>
      <c r="F175" s="158" t="str">
        <f t="shared" si="20"/>
        <v/>
      </c>
      <c r="G175" s="158" t="str">
        <f t="shared" si="21"/>
        <v/>
      </c>
      <c r="H175" s="419" t="str">
        <f t="shared" si="22"/>
        <v>是</v>
      </c>
      <c r="I175" s="138" t="str">
        <f t="shared" si="23"/>
        <v>类</v>
      </c>
    </row>
    <row r="176" ht="36" customHeight="1" spans="1:9">
      <c r="A176" s="420">
        <v>21562</v>
      </c>
      <c r="B176" s="426" t="s">
        <v>1395</v>
      </c>
      <c r="C176" s="207">
        <f>SUM(C177:C178)</f>
        <v>0</v>
      </c>
      <c r="D176" s="176"/>
      <c r="E176" s="208">
        <f>SUM(E177:E178)</f>
        <v>0</v>
      </c>
      <c r="F176" s="163" t="str">
        <f t="shared" si="20"/>
        <v/>
      </c>
      <c r="G176" s="163" t="str">
        <f t="shared" si="21"/>
        <v/>
      </c>
      <c r="H176" s="419" t="str">
        <f t="shared" si="22"/>
        <v>否</v>
      </c>
      <c r="I176" s="138" t="str">
        <f t="shared" si="23"/>
        <v>款</v>
      </c>
    </row>
    <row r="177" ht="36" customHeight="1" spans="1:9">
      <c r="A177" s="420">
        <v>2156202</v>
      </c>
      <c r="B177" s="426" t="s">
        <v>1396</v>
      </c>
      <c r="C177" s="207"/>
      <c r="D177" s="176"/>
      <c r="E177" s="208"/>
      <c r="F177" s="163" t="str">
        <f t="shared" si="20"/>
        <v/>
      </c>
      <c r="G177" s="163" t="str">
        <f t="shared" si="21"/>
        <v/>
      </c>
      <c r="H177" s="419" t="str">
        <f t="shared" si="22"/>
        <v>否</v>
      </c>
      <c r="I177" s="138" t="str">
        <f t="shared" si="23"/>
        <v>项</v>
      </c>
    </row>
    <row r="178" ht="36" customHeight="1" spans="1:9">
      <c r="A178" s="420">
        <v>2156299</v>
      </c>
      <c r="B178" s="426" t="s">
        <v>1397</v>
      </c>
      <c r="C178" s="207"/>
      <c r="D178" s="176"/>
      <c r="E178" s="208"/>
      <c r="F178" s="163" t="str">
        <f t="shared" si="20"/>
        <v/>
      </c>
      <c r="G178" s="163" t="str">
        <f t="shared" si="21"/>
        <v/>
      </c>
      <c r="H178" s="419" t="str">
        <f t="shared" si="22"/>
        <v>否</v>
      </c>
      <c r="I178" s="138" t="str">
        <f t="shared" si="23"/>
        <v>项</v>
      </c>
    </row>
    <row r="179" ht="36" customHeight="1" spans="1:9">
      <c r="A179" s="417">
        <v>229</v>
      </c>
      <c r="B179" s="427" t="s">
        <v>1398</v>
      </c>
      <c r="C179" s="201">
        <f>SUM(C180,C184,C193)</f>
        <v>10935</v>
      </c>
      <c r="D179" s="176">
        <f>SUM(D180,D184,D193)</f>
        <v>1121</v>
      </c>
      <c r="E179" s="201">
        <f>SUM(E180,E184,E193)</f>
        <v>457</v>
      </c>
      <c r="F179" s="158">
        <f t="shared" si="20"/>
        <v>-0.958207590306356</v>
      </c>
      <c r="G179" s="158">
        <f t="shared" si="21"/>
        <v>0.407671721677074</v>
      </c>
      <c r="H179" s="419" t="str">
        <f t="shared" si="22"/>
        <v>是</v>
      </c>
      <c r="I179" s="138" t="str">
        <f t="shared" si="23"/>
        <v>类</v>
      </c>
    </row>
    <row r="180" ht="36" customHeight="1" spans="1:9">
      <c r="A180" s="420">
        <v>22904</v>
      </c>
      <c r="B180" s="426" t="s">
        <v>1399</v>
      </c>
      <c r="C180" s="424">
        <v>10000</v>
      </c>
      <c r="D180" s="176">
        <f>SUM(D181:D183)</f>
        <v>0</v>
      </c>
      <c r="E180" s="207">
        <f>SUM(E181:E183)</f>
        <v>0</v>
      </c>
      <c r="F180" s="163">
        <f t="shared" si="20"/>
        <v>-1</v>
      </c>
      <c r="G180" s="163" t="str">
        <f t="shared" si="21"/>
        <v/>
      </c>
      <c r="H180" s="419" t="str">
        <f t="shared" si="22"/>
        <v>是</v>
      </c>
      <c r="I180" s="138" t="str">
        <f t="shared" si="23"/>
        <v>款</v>
      </c>
    </row>
    <row r="181" ht="36" customHeight="1" spans="1:9">
      <c r="A181" s="420">
        <v>2290401</v>
      </c>
      <c r="B181" s="426" t="s">
        <v>1400</v>
      </c>
      <c r="C181" s="207"/>
      <c r="D181" s="176"/>
      <c r="E181" s="208"/>
      <c r="F181" s="163" t="str">
        <f t="shared" si="20"/>
        <v/>
      </c>
      <c r="G181" s="163" t="str">
        <f t="shared" si="21"/>
        <v/>
      </c>
      <c r="H181" s="419" t="str">
        <f t="shared" si="22"/>
        <v>否</v>
      </c>
      <c r="I181" s="138" t="str">
        <f t="shared" si="23"/>
        <v>项</v>
      </c>
    </row>
    <row r="182" ht="36" customHeight="1" spans="1:9">
      <c r="A182" s="420">
        <v>2290402</v>
      </c>
      <c r="B182" s="426" t="s">
        <v>1401</v>
      </c>
      <c r="C182" s="207"/>
      <c r="D182" s="176"/>
      <c r="E182" s="208"/>
      <c r="F182" s="163" t="str">
        <f t="shared" si="20"/>
        <v/>
      </c>
      <c r="G182" s="163" t="str">
        <f t="shared" si="21"/>
        <v/>
      </c>
      <c r="H182" s="419" t="str">
        <f t="shared" si="22"/>
        <v>否</v>
      </c>
      <c r="I182" s="138" t="str">
        <f t="shared" si="23"/>
        <v>项</v>
      </c>
    </row>
    <row r="183" ht="36" customHeight="1" spans="1:9">
      <c r="A183" s="420">
        <v>2290403</v>
      </c>
      <c r="B183" s="426" t="s">
        <v>1402</v>
      </c>
      <c r="C183" s="207"/>
      <c r="D183" s="176"/>
      <c r="E183" s="208"/>
      <c r="F183" s="163" t="str">
        <f t="shared" si="20"/>
        <v/>
      </c>
      <c r="G183" s="163" t="str">
        <f t="shared" si="21"/>
        <v/>
      </c>
      <c r="H183" s="419" t="str">
        <f t="shared" si="22"/>
        <v>否</v>
      </c>
      <c r="I183" s="138" t="str">
        <f t="shared" si="23"/>
        <v>项</v>
      </c>
    </row>
    <row r="184" ht="36" customHeight="1" spans="1:9">
      <c r="A184" s="420">
        <v>22908</v>
      </c>
      <c r="B184" s="426" t="s">
        <v>1403</v>
      </c>
      <c r="C184" s="207">
        <f>SUM(C185:C192)</f>
        <v>15</v>
      </c>
      <c r="D184" s="176">
        <f>SUM(D185:D192)</f>
        <v>15</v>
      </c>
      <c r="E184" s="208">
        <f>SUM(E185:E192)</f>
        <v>4</v>
      </c>
      <c r="F184" s="163">
        <f t="shared" si="20"/>
        <v>-0.733333333333333</v>
      </c>
      <c r="G184" s="163">
        <f t="shared" si="21"/>
        <v>0.266666666666667</v>
      </c>
      <c r="H184" s="419" t="str">
        <f t="shared" si="22"/>
        <v>是</v>
      </c>
      <c r="I184" s="138" t="str">
        <f t="shared" si="23"/>
        <v>款</v>
      </c>
    </row>
    <row r="185" ht="36" customHeight="1" spans="1:9">
      <c r="A185" s="420">
        <v>2290802</v>
      </c>
      <c r="B185" s="426" t="s">
        <v>1404</v>
      </c>
      <c r="C185" s="424">
        <v>0</v>
      </c>
      <c r="D185" s="176">
        <v>0</v>
      </c>
      <c r="E185" s="208"/>
      <c r="F185" s="163" t="str">
        <f t="shared" si="20"/>
        <v/>
      </c>
      <c r="G185" s="163" t="str">
        <f t="shared" si="21"/>
        <v/>
      </c>
      <c r="H185" s="419" t="str">
        <f t="shared" si="22"/>
        <v>否</v>
      </c>
      <c r="I185" s="138" t="str">
        <f t="shared" si="23"/>
        <v>项</v>
      </c>
    </row>
    <row r="186" ht="36" customHeight="1" spans="1:9">
      <c r="A186" s="420">
        <v>2290803</v>
      </c>
      <c r="B186" s="426" t="s">
        <v>1405</v>
      </c>
      <c r="C186" s="424">
        <v>0</v>
      </c>
      <c r="D186" s="176">
        <v>0</v>
      </c>
      <c r="E186" s="208"/>
      <c r="F186" s="163" t="str">
        <f t="shared" si="20"/>
        <v/>
      </c>
      <c r="G186" s="163" t="str">
        <f t="shared" si="21"/>
        <v/>
      </c>
      <c r="H186" s="419" t="str">
        <f t="shared" si="22"/>
        <v>否</v>
      </c>
      <c r="I186" s="138" t="str">
        <f t="shared" si="23"/>
        <v>项</v>
      </c>
    </row>
    <row r="187" ht="36" customHeight="1" spans="1:9">
      <c r="A187" s="420">
        <v>2290804</v>
      </c>
      <c r="B187" s="426" t="s">
        <v>1406</v>
      </c>
      <c r="C187" s="424">
        <v>5</v>
      </c>
      <c r="D187" s="176">
        <v>5</v>
      </c>
      <c r="E187" s="208">
        <v>2</v>
      </c>
      <c r="F187" s="163">
        <f t="shared" si="20"/>
        <v>-0.6</v>
      </c>
      <c r="G187" s="163">
        <f t="shared" si="21"/>
        <v>0.4</v>
      </c>
      <c r="H187" s="419" t="str">
        <f t="shared" si="22"/>
        <v>是</v>
      </c>
      <c r="I187" s="138" t="str">
        <f t="shared" si="23"/>
        <v>项</v>
      </c>
    </row>
    <row r="188" ht="36" customHeight="1" spans="1:9">
      <c r="A188" s="420">
        <v>2290805</v>
      </c>
      <c r="B188" s="426" t="s">
        <v>1407</v>
      </c>
      <c r="C188" s="424"/>
      <c r="D188" s="176"/>
      <c r="E188" s="208"/>
      <c r="F188" s="163" t="str">
        <f t="shared" si="20"/>
        <v/>
      </c>
      <c r="G188" s="163" t="str">
        <f t="shared" si="21"/>
        <v/>
      </c>
      <c r="H188" s="419" t="str">
        <f t="shared" si="22"/>
        <v>否</v>
      </c>
      <c r="I188" s="138" t="str">
        <f t="shared" si="23"/>
        <v>项</v>
      </c>
    </row>
    <row r="189" ht="36" customHeight="1" spans="1:9">
      <c r="A189" s="420">
        <v>2290806</v>
      </c>
      <c r="B189" s="426" t="s">
        <v>1408</v>
      </c>
      <c r="C189" s="424">
        <v>0</v>
      </c>
      <c r="D189" s="176">
        <v>0</v>
      </c>
      <c r="E189" s="208"/>
      <c r="F189" s="163" t="str">
        <f t="shared" si="20"/>
        <v/>
      </c>
      <c r="G189" s="163" t="str">
        <f t="shared" si="21"/>
        <v/>
      </c>
      <c r="H189" s="419" t="str">
        <f t="shared" si="22"/>
        <v>否</v>
      </c>
      <c r="I189" s="138" t="str">
        <f t="shared" si="23"/>
        <v>项</v>
      </c>
    </row>
    <row r="190" ht="36" customHeight="1" spans="1:9">
      <c r="A190" s="420">
        <v>2290807</v>
      </c>
      <c r="B190" s="426" t="s">
        <v>1409</v>
      </c>
      <c r="C190" s="424">
        <v>0</v>
      </c>
      <c r="D190" s="176">
        <v>0</v>
      </c>
      <c r="E190" s="208"/>
      <c r="F190" s="163" t="str">
        <f t="shared" si="20"/>
        <v/>
      </c>
      <c r="G190" s="163" t="str">
        <f t="shared" si="21"/>
        <v/>
      </c>
      <c r="H190" s="419" t="str">
        <f t="shared" si="22"/>
        <v>否</v>
      </c>
      <c r="I190" s="138" t="str">
        <f t="shared" si="23"/>
        <v>项</v>
      </c>
    </row>
    <row r="191" ht="36" customHeight="1" spans="1:9">
      <c r="A191" s="420">
        <v>2290808</v>
      </c>
      <c r="B191" s="426" t="s">
        <v>1410</v>
      </c>
      <c r="C191" s="424">
        <v>10</v>
      </c>
      <c r="D191" s="176">
        <v>10</v>
      </c>
      <c r="E191" s="208">
        <v>2</v>
      </c>
      <c r="F191" s="163">
        <f t="shared" si="20"/>
        <v>-0.8</v>
      </c>
      <c r="G191" s="163">
        <f t="shared" si="21"/>
        <v>0.2</v>
      </c>
      <c r="H191" s="419" t="str">
        <f t="shared" si="22"/>
        <v>是</v>
      </c>
      <c r="I191" s="138" t="str">
        <f t="shared" si="23"/>
        <v>项</v>
      </c>
    </row>
    <row r="192" ht="36" customHeight="1" spans="1:9">
      <c r="A192" s="420">
        <v>2290899</v>
      </c>
      <c r="B192" s="426" t="s">
        <v>1411</v>
      </c>
      <c r="C192" s="424">
        <v>0</v>
      </c>
      <c r="D192" s="176">
        <v>0</v>
      </c>
      <c r="E192" s="208"/>
      <c r="F192" s="163" t="str">
        <f t="shared" si="20"/>
        <v/>
      </c>
      <c r="G192" s="163" t="str">
        <f t="shared" si="21"/>
        <v/>
      </c>
      <c r="H192" s="419" t="str">
        <f t="shared" si="22"/>
        <v>否</v>
      </c>
      <c r="I192" s="138" t="str">
        <f t="shared" si="23"/>
        <v>项</v>
      </c>
    </row>
    <row r="193" ht="36" customHeight="1" spans="1:9">
      <c r="A193" s="420">
        <v>22960</v>
      </c>
      <c r="B193" s="426" t="s">
        <v>1412</v>
      </c>
      <c r="C193" s="207">
        <f>SUM(C194:C204)</f>
        <v>920</v>
      </c>
      <c r="D193" s="176">
        <f>SUM(D194:D204)</f>
        <v>1106</v>
      </c>
      <c r="E193" s="208">
        <f>SUM(E194:E204)</f>
        <v>453</v>
      </c>
      <c r="F193" s="163">
        <f t="shared" si="20"/>
        <v>-0.507608695652174</v>
      </c>
      <c r="G193" s="163">
        <f t="shared" si="21"/>
        <v>0.409584086799277</v>
      </c>
      <c r="H193" s="419" t="str">
        <f t="shared" si="22"/>
        <v>是</v>
      </c>
      <c r="I193" s="138" t="str">
        <f t="shared" si="23"/>
        <v>款</v>
      </c>
    </row>
    <row r="194" ht="36" customHeight="1" spans="1:9">
      <c r="A194" s="420">
        <v>2296001</v>
      </c>
      <c r="B194" s="426" t="s">
        <v>1413</v>
      </c>
      <c r="C194" s="207"/>
      <c r="D194" s="176">
        <v>354</v>
      </c>
      <c r="E194" s="208"/>
      <c r="F194" s="163" t="str">
        <f t="shared" si="20"/>
        <v/>
      </c>
      <c r="G194" s="163">
        <f t="shared" si="21"/>
        <v>0</v>
      </c>
      <c r="H194" s="419" t="str">
        <f t="shared" si="22"/>
        <v>是</v>
      </c>
      <c r="I194" s="138" t="str">
        <f t="shared" si="23"/>
        <v>项</v>
      </c>
    </row>
    <row r="195" ht="36" customHeight="1" spans="1:9">
      <c r="A195" s="420">
        <v>2296002</v>
      </c>
      <c r="B195" s="426" t="s">
        <v>1414</v>
      </c>
      <c r="C195" s="424">
        <v>354</v>
      </c>
      <c r="D195" s="176">
        <v>478</v>
      </c>
      <c r="E195" s="208">
        <v>135</v>
      </c>
      <c r="F195" s="163">
        <f t="shared" si="20"/>
        <v>-0.61864406779661</v>
      </c>
      <c r="G195" s="163">
        <f t="shared" si="21"/>
        <v>0.282426778242678</v>
      </c>
      <c r="H195" s="419" t="str">
        <f t="shared" si="22"/>
        <v>是</v>
      </c>
      <c r="I195" s="138" t="str">
        <f t="shared" si="23"/>
        <v>项</v>
      </c>
    </row>
    <row r="196" ht="36" customHeight="1" spans="1:9">
      <c r="A196" s="420">
        <v>2296003</v>
      </c>
      <c r="B196" s="426" t="s">
        <v>1415</v>
      </c>
      <c r="C196" s="424">
        <v>292</v>
      </c>
      <c r="D196" s="176">
        <v>35</v>
      </c>
      <c r="E196" s="208">
        <v>93</v>
      </c>
      <c r="F196" s="163">
        <f t="shared" si="20"/>
        <v>-0.681506849315068</v>
      </c>
      <c r="G196" s="163">
        <f t="shared" si="21"/>
        <v>2.65714285714286</v>
      </c>
      <c r="H196" s="419" t="str">
        <f t="shared" si="22"/>
        <v>是</v>
      </c>
      <c r="I196" s="138" t="str">
        <f t="shared" si="23"/>
        <v>项</v>
      </c>
    </row>
    <row r="197" ht="36" customHeight="1" spans="1:9">
      <c r="A197" s="420">
        <v>2296004</v>
      </c>
      <c r="B197" s="426" t="s">
        <v>1416</v>
      </c>
      <c r="C197" s="424">
        <v>35</v>
      </c>
      <c r="D197" s="176"/>
      <c r="E197" s="208">
        <v>23</v>
      </c>
      <c r="F197" s="163">
        <f t="shared" si="20"/>
        <v>-0.342857142857143</v>
      </c>
      <c r="G197" s="163" t="str">
        <f t="shared" si="21"/>
        <v/>
      </c>
      <c r="H197" s="419" t="str">
        <f t="shared" si="22"/>
        <v>是</v>
      </c>
      <c r="I197" s="138" t="str">
        <f t="shared" si="23"/>
        <v>项</v>
      </c>
    </row>
    <row r="198" ht="36" customHeight="1" spans="1:9">
      <c r="A198" s="420">
        <v>2296005</v>
      </c>
      <c r="B198" s="426" t="s">
        <v>1417</v>
      </c>
      <c r="C198" s="207"/>
      <c r="D198" s="176">
        <v>107</v>
      </c>
      <c r="E198" s="208"/>
      <c r="F198" s="163" t="str">
        <f t="shared" si="20"/>
        <v/>
      </c>
      <c r="G198" s="163">
        <f t="shared" si="21"/>
        <v>0</v>
      </c>
      <c r="H198" s="419" t="str">
        <f t="shared" si="22"/>
        <v>是</v>
      </c>
      <c r="I198" s="138" t="str">
        <f t="shared" si="23"/>
        <v>项</v>
      </c>
    </row>
    <row r="199" ht="36" customHeight="1" spans="1:9">
      <c r="A199" s="420">
        <v>2296006</v>
      </c>
      <c r="B199" s="426" t="s">
        <v>1418</v>
      </c>
      <c r="C199" s="424">
        <v>107</v>
      </c>
      <c r="D199" s="176"/>
      <c r="E199" s="208">
        <v>35</v>
      </c>
      <c r="F199" s="163">
        <f t="shared" si="20"/>
        <v>-0.672897196261682</v>
      </c>
      <c r="G199" s="163" t="str">
        <f t="shared" si="21"/>
        <v/>
      </c>
      <c r="H199" s="419" t="str">
        <f t="shared" si="22"/>
        <v>是</v>
      </c>
      <c r="I199" s="138" t="str">
        <f t="shared" si="23"/>
        <v>项</v>
      </c>
    </row>
    <row r="200" ht="36" customHeight="1" spans="1:9">
      <c r="A200" s="420">
        <v>2296010</v>
      </c>
      <c r="B200" s="426" t="s">
        <v>1419</v>
      </c>
      <c r="C200" s="207"/>
      <c r="D200" s="176"/>
      <c r="E200" s="208"/>
      <c r="F200" s="163" t="str">
        <f t="shared" si="20"/>
        <v/>
      </c>
      <c r="G200" s="163" t="str">
        <f t="shared" si="21"/>
        <v/>
      </c>
      <c r="H200" s="419" t="str">
        <f t="shared" si="22"/>
        <v>否</v>
      </c>
      <c r="I200" s="138" t="str">
        <f t="shared" si="23"/>
        <v>项</v>
      </c>
    </row>
    <row r="201" ht="36" customHeight="1" spans="1:9">
      <c r="A201" s="420">
        <v>2296011</v>
      </c>
      <c r="B201" s="426" t="s">
        <v>1420</v>
      </c>
      <c r="C201" s="207"/>
      <c r="D201" s="176"/>
      <c r="E201" s="208"/>
      <c r="F201" s="163" t="str">
        <f t="shared" si="20"/>
        <v/>
      </c>
      <c r="G201" s="163" t="str">
        <f t="shared" si="21"/>
        <v/>
      </c>
      <c r="H201" s="419" t="str">
        <f t="shared" si="22"/>
        <v>否</v>
      </c>
      <c r="I201" s="138" t="str">
        <f t="shared" si="23"/>
        <v>项</v>
      </c>
    </row>
    <row r="202" ht="36" customHeight="1" spans="1:9">
      <c r="A202" s="420">
        <v>2296012</v>
      </c>
      <c r="B202" s="426" t="s">
        <v>1421</v>
      </c>
      <c r="C202" s="207"/>
      <c r="D202" s="176">
        <v>12</v>
      </c>
      <c r="E202" s="208"/>
      <c r="F202" s="163" t="str">
        <f t="shared" si="20"/>
        <v/>
      </c>
      <c r="G202" s="163">
        <f t="shared" si="21"/>
        <v>0</v>
      </c>
      <c r="H202" s="419" t="str">
        <f t="shared" si="22"/>
        <v>是</v>
      </c>
      <c r="I202" s="138" t="str">
        <f t="shared" si="23"/>
        <v>项</v>
      </c>
    </row>
    <row r="203" ht="36" customHeight="1" spans="1:9">
      <c r="A203" s="420">
        <v>2296013</v>
      </c>
      <c r="B203" s="426" t="s">
        <v>1422</v>
      </c>
      <c r="C203" s="424">
        <v>12</v>
      </c>
      <c r="D203" s="176">
        <v>120</v>
      </c>
      <c r="E203" s="208">
        <v>37</v>
      </c>
      <c r="F203" s="163">
        <f t="shared" si="20"/>
        <v>2.08333333333333</v>
      </c>
      <c r="G203" s="163">
        <f t="shared" si="21"/>
        <v>0.308333333333333</v>
      </c>
      <c r="H203" s="419" t="str">
        <f t="shared" si="22"/>
        <v>是</v>
      </c>
      <c r="I203" s="138" t="str">
        <f t="shared" si="23"/>
        <v>项</v>
      </c>
    </row>
    <row r="204" ht="36" customHeight="1" spans="1:9">
      <c r="A204" s="420">
        <v>2296099</v>
      </c>
      <c r="B204" s="426" t="s">
        <v>1423</v>
      </c>
      <c r="C204" s="424">
        <v>120</v>
      </c>
      <c r="D204" s="176"/>
      <c r="E204" s="208">
        <v>130</v>
      </c>
      <c r="F204" s="163">
        <f t="shared" si="20"/>
        <v>0.0833333333333333</v>
      </c>
      <c r="G204" s="163" t="str">
        <f t="shared" si="21"/>
        <v/>
      </c>
      <c r="H204" s="419" t="str">
        <f t="shared" si="22"/>
        <v>是</v>
      </c>
      <c r="I204" s="138" t="str">
        <f t="shared" si="23"/>
        <v>项</v>
      </c>
    </row>
    <row r="205" ht="36" customHeight="1" spans="1:9">
      <c r="A205" s="417">
        <v>232</v>
      </c>
      <c r="B205" s="427" t="s">
        <v>1424</v>
      </c>
      <c r="C205" s="201">
        <f>C206</f>
        <v>595</v>
      </c>
      <c r="D205" s="176">
        <f>D206</f>
        <v>1200</v>
      </c>
      <c r="E205" s="202">
        <f>E206</f>
        <v>936</v>
      </c>
      <c r="F205" s="158">
        <f t="shared" si="20"/>
        <v>0.573109243697479</v>
      </c>
      <c r="G205" s="158">
        <f t="shared" si="21"/>
        <v>0.78</v>
      </c>
      <c r="H205" s="419" t="str">
        <f t="shared" si="22"/>
        <v>是</v>
      </c>
      <c r="I205" s="138" t="str">
        <f t="shared" si="23"/>
        <v>类</v>
      </c>
    </row>
    <row r="206" ht="36" customHeight="1" spans="1:9">
      <c r="A206" s="420">
        <v>23204</v>
      </c>
      <c r="B206" s="426" t="s">
        <v>1425</v>
      </c>
      <c r="C206" s="207">
        <f>SUM(C207:C223)</f>
        <v>595</v>
      </c>
      <c r="D206" s="176">
        <f>SUM(D207:D223)</f>
        <v>1200</v>
      </c>
      <c r="E206" s="208">
        <f>SUM(E207:E223)</f>
        <v>936</v>
      </c>
      <c r="F206" s="163">
        <f t="shared" si="20"/>
        <v>0.573109243697479</v>
      </c>
      <c r="G206" s="163">
        <f t="shared" si="21"/>
        <v>0.78</v>
      </c>
      <c r="H206" s="419" t="str">
        <f t="shared" si="22"/>
        <v>是</v>
      </c>
      <c r="I206" s="138" t="str">
        <f t="shared" si="23"/>
        <v>款</v>
      </c>
    </row>
    <row r="207" ht="36" customHeight="1" spans="1:9">
      <c r="A207" s="420">
        <v>2320401</v>
      </c>
      <c r="B207" s="426" t="s">
        <v>1426</v>
      </c>
      <c r="C207" s="207"/>
      <c r="D207" s="176"/>
      <c r="E207" s="208"/>
      <c r="F207" s="163" t="str">
        <f t="shared" si="20"/>
        <v/>
      </c>
      <c r="G207" s="163" t="str">
        <f t="shared" si="21"/>
        <v/>
      </c>
      <c r="H207" s="419" t="str">
        <f t="shared" si="22"/>
        <v>否</v>
      </c>
      <c r="I207" s="138" t="str">
        <f t="shared" si="23"/>
        <v>项</v>
      </c>
    </row>
    <row r="208" ht="36" customHeight="1" spans="1:9">
      <c r="A208" s="420">
        <v>2320402</v>
      </c>
      <c r="B208" s="426" t="s">
        <v>1427</v>
      </c>
      <c r="C208" s="207"/>
      <c r="D208" s="176"/>
      <c r="E208" s="208"/>
      <c r="F208" s="163" t="str">
        <f t="shared" si="20"/>
        <v/>
      </c>
      <c r="G208" s="163" t="str">
        <f t="shared" si="21"/>
        <v/>
      </c>
      <c r="H208" s="419" t="str">
        <f t="shared" si="22"/>
        <v>否</v>
      </c>
      <c r="I208" s="138" t="str">
        <f t="shared" si="23"/>
        <v>项</v>
      </c>
    </row>
    <row r="209" ht="36" customHeight="1" spans="1:9">
      <c r="A209" s="420">
        <v>2320405</v>
      </c>
      <c r="B209" s="426" t="s">
        <v>1428</v>
      </c>
      <c r="C209" s="207"/>
      <c r="D209" s="176"/>
      <c r="E209" s="208"/>
      <c r="F209" s="163" t="str">
        <f t="shared" si="20"/>
        <v/>
      </c>
      <c r="G209" s="163" t="str">
        <f t="shared" si="21"/>
        <v/>
      </c>
      <c r="H209" s="419" t="str">
        <f t="shared" si="22"/>
        <v>否</v>
      </c>
      <c r="I209" s="138" t="str">
        <f t="shared" si="23"/>
        <v>项</v>
      </c>
    </row>
    <row r="210" ht="36" customHeight="1" spans="1:9">
      <c r="A210" s="420">
        <v>2320411</v>
      </c>
      <c r="B210" s="426" t="s">
        <v>1429</v>
      </c>
      <c r="C210" s="424">
        <v>595</v>
      </c>
      <c r="D210" s="176"/>
      <c r="E210" s="208">
        <v>936</v>
      </c>
      <c r="F210" s="163">
        <f t="shared" si="20"/>
        <v>0.573109243697479</v>
      </c>
      <c r="G210" s="163" t="str">
        <f t="shared" si="21"/>
        <v/>
      </c>
      <c r="H210" s="419" t="str">
        <f t="shared" si="22"/>
        <v>是</v>
      </c>
      <c r="I210" s="138" t="str">
        <f t="shared" si="23"/>
        <v>项</v>
      </c>
    </row>
    <row r="211" ht="36" customHeight="1" spans="1:9">
      <c r="A211" s="420">
        <v>2320412</v>
      </c>
      <c r="B211" s="426" t="s">
        <v>1430</v>
      </c>
      <c r="C211" s="207"/>
      <c r="D211" s="176"/>
      <c r="E211" s="208"/>
      <c r="F211" s="163" t="str">
        <f t="shared" si="20"/>
        <v/>
      </c>
      <c r="G211" s="163" t="str">
        <f t="shared" si="21"/>
        <v/>
      </c>
      <c r="H211" s="419" t="str">
        <f t="shared" si="22"/>
        <v>否</v>
      </c>
      <c r="I211" s="138" t="str">
        <f t="shared" si="23"/>
        <v>项</v>
      </c>
    </row>
    <row r="212" ht="36" customHeight="1" spans="1:9">
      <c r="A212" s="420">
        <v>2320413</v>
      </c>
      <c r="B212" s="426" t="s">
        <v>1431</v>
      </c>
      <c r="C212" s="207"/>
      <c r="D212" s="176"/>
      <c r="E212" s="208"/>
      <c r="F212" s="163" t="str">
        <f>IF(C212&lt;&gt;0,E212/C212-1,"")</f>
        <v/>
      </c>
      <c r="G212" s="163" t="str">
        <f>IF(D212&lt;&gt;0,E212/D212,"")</f>
        <v/>
      </c>
      <c r="H212" s="419" t="str">
        <f>IF(LEN(A212)=3,"是",IF(B212&lt;&gt;"",IF(SUM(C212:E212)&lt;&gt;0,"是","否"),"是"))</f>
        <v>否</v>
      </c>
      <c r="I212" s="138" t="str">
        <f>IF(LEN(A212)=3,"类",IF(LEN(A212)=5,"款","项"))</f>
        <v>项</v>
      </c>
    </row>
    <row r="213" ht="36" customHeight="1" spans="1:9">
      <c r="A213" s="420">
        <v>2320414</v>
      </c>
      <c r="B213" s="426" t="s">
        <v>1432</v>
      </c>
      <c r="C213" s="207"/>
      <c r="D213" s="176"/>
      <c r="E213" s="208"/>
      <c r="F213" s="163" t="str">
        <f>IF(C213&lt;&gt;0,E213/C213-1,"")</f>
        <v/>
      </c>
      <c r="G213" s="163" t="str">
        <f>IF(D213&lt;&gt;0,E213/D213,"")</f>
        <v/>
      </c>
      <c r="H213" s="419" t="str">
        <f>IF(LEN(A213)=3,"是",IF(B213&lt;&gt;"",IF(SUM(C213:E213)&lt;&gt;0,"是","否"),"是"))</f>
        <v>否</v>
      </c>
      <c r="I213" s="138" t="str">
        <f>IF(LEN(A213)=3,"类",IF(LEN(A213)=5,"款","项"))</f>
        <v>项</v>
      </c>
    </row>
    <row r="214" ht="36" customHeight="1" spans="1:9">
      <c r="A214" s="420">
        <v>2320416</v>
      </c>
      <c r="B214" s="426" t="s">
        <v>1433</v>
      </c>
      <c r="C214" s="207"/>
      <c r="D214" s="176"/>
      <c r="E214" s="208"/>
      <c r="F214" s="163" t="str">
        <f>IF(C214&lt;&gt;0,E214/C214-1,"")</f>
        <v/>
      </c>
      <c r="G214" s="163" t="str">
        <f>IF(D214&lt;&gt;0,E214/D214,"")</f>
        <v/>
      </c>
      <c r="H214" s="419" t="str">
        <f>IF(LEN(A214)=3,"是",IF(B214&lt;&gt;"",IF(SUM(C214:E214)&lt;&gt;0,"是","否"),"是"))</f>
        <v>否</v>
      </c>
      <c r="I214" s="138" t="str">
        <f>IF(LEN(A214)=3,"类",IF(LEN(A214)=5,"款","项"))</f>
        <v>项</v>
      </c>
    </row>
    <row r="215" ht="36" customHeight="1" spans="1:9">
      <c r="A215" s="420">
        <v>2320417</v>
      </c>
      <c r="B215" s="426" t="s">
        <v>1434</v>
      </c>
      <c r="C215" s="207"/>
      <c r="D215" s="176"/>
      <c r="E215" s="208"/>
      <c r="F215" s="163" t="str">
        <f t="shared" ref="F215:F263" si="24">IF(C215&lt;&gt;0,E215/C215-1,"")</f>
        <v/>
      </c>
      <c r="G215" s="163" t="str">
        <f t="shared" ref="G215:G263" si="25">IF(D215&lt;&gt;0,E215/D215,"")</f>
        <v/>
      </c>
      <c r="H215" s="419" t="str">
        <f t="shared" ref="H215:H271" si="26">IF(LEN(A215)=3,"是",IF(B215&lt;&gt;"",IF(SUM(C215:E215)&lt;&gt;0,"是","否"),"是"))</f>
        <v>否</v>
      </c>
      <c r="I215" s="138" t="str">
        <f t="shared" ref="I215:I263" si="27">IF(LEN(A215)=3,"类",IF(LEN(A215)=5,"款","项"))</f>
        <v>项</v>
      </c>
    </row>
    <row r="216" ht="36" customHeight="1" spans="1:9">
      <c r="A216" s="420">
        <v>2320418</v>
      </c>
      <c r="B216" s="426" t="s">
        <v>1435</v>
      </c>
      <c r="C216" s="207"/>
      <c r="D216" s="176"/>
      <c r="E216" s="208"/>
      <c r="F216" s="163" t="str">
        <f t="shared" si="24"/>
        <v/>
      </c>
      <c r="G216" s="163" t="str">
        <f t="shared" si="25"/>
        <v/>
      </c>
      <c r="H216" s="419" t="str">
        <f t="shared" si="26"/>
        <v>否</v>
      </c>
      <c r="I216" s="138" t="str">
        <f t="shared" si="27"/>
        <v>项</v>
      </c>
    </row>
    <row r="217" ht="36" customHeight="1" spans="1:9">
      <c r="A217" s="420">
        <v>2320419</v>
      </c>
      <c r="B217" s="426" t="s">
        <v>1436</v>
      </c>
      <c r="C217" s="207"/>
      <c r="D217" s="176"/>
      <c r="E217" s="208"/>
      <c r="F217" s="163" t="str">
        <f t="shared" si="24"/>
        <v/>
      </c>
      <c r="G217" s="163" t="str">
        <f t="shared" si="25"/>
        <v/>
      </c>
      <c r="H217" s="419" t="str">
        <f t="shared" si="26"/>
        <v>否</v>
      </c>
      <c r="I217" s="138" t="str">
        <f t="shared" si="27"/>
        <v>项</v>
      </c>
    </row>
    <row r="218" ht="36" customHeight="1" spans="1:9">
      <c r="A218" s="420">
        <v>2320420</v>
      </c>
      <c r="B218" s="426" t="s">
        <v>1437</v>
      </c>
      <c r="C218" s="207"/>
      <c r="D218" s="176"/>
      <c r="E218" s="208"/>
      <c r="F218" s="163" t="str">
        <f t="shared" si="24"/>
        <v/>
      </c>
      <c r="G218" s="163" t="str">
        <f t="shared" si="25"/>
        <v/>
      </c>
      <c r="H218" s="419" t="str">
        <f t="shared" si="26"/>
        <v>否</v>
      </c>
      <c r="I218" s="138" t="str">
        <f t="shared" si="27"/>
        <v>项</v>
      </c>
    </row>
    <row r="219" ht="36" customHeight="1" spans="1:9">
      <c r="A219" s="420">
        <v>2320431</v>
      </c>
      <c r="B219" s="426" t="s">
        <v>1438</v>
      </c>
      <c r="C219" s="207"/>
      <c r="D219" s="176"/>
      <c r="E219" s="208"/>
      <c r="F219" s="163" t="str">
        <f t="shared" si="24"/>
        <v/>
      </c>
      <c r="G219" s="163" t="str">
        <f t="shared" si="25"/>
        <v/>
      </c>
      <c r="H219" s="419" t="str">
        <f t="shared" si="26"/>
        <v>否</v>
      </c>
      <c r="I219" s="138" t="str">
        <f t="shared" si="27"/>
        <v>项</v>
      </c>
    </row>
    <row r="220" ht="36" customHeight="1" spans="1:9">
      <c r="A220" s="420">
        <v>2320432</v>
      </c>
      <c r="B220" s="426" t="s">
        <v>1439</v>
      </c>
      <c r="C220" s="207"/>
      <c r="D220" s="176"/>
      <c r="E220" s="208"/>
      <c r="F220" s="163" t="str">
        <f t="shared" si="24"/>
        <v/>
      </c>
      <c r="G220" s="163" t="str">
        <f t="shared" si="25"/>
        <v/>
      </c>
      <c r="H220" s="419" t="str">
        <f t="shared" si="26"/>
        <v>否</v>
      </c>
      <c r="I220" s="138" t="str">
        <f t="shared" si="27"/>
        <v>项</v>
      </c>
    </row>
    <row r="221" ht="36" customHeight="1" spans="1:9">
      <c r="A221" s="420">
        <v>2320433</v>
      </c>
      <c r="B221" s="426" t="s">
        <v>1440</v>
      </c>
      <c r="C221" s="207"/>
      <c r="D221" s="176"/>
      <c r="E221" s="208"/>
      <c r="F221" s="163" t="str">
        <f t="shared" si="24"/>
        <v/>
      </c>
      <c r="G221" s="163" t="str">
        <f t="shared" si="25"/>
        <v/>
      </c>
      <c r="H221" s="419" t="str">
        <f t="shared" si="26"/>
        <v>否</v>
      </c>
      <c r="I221" s="138" t="str">
        <f t="shared" si="27"/>
        <v>项</v>
      </c>
    </row>
    <row r="222" ht="36" customHeight="1" spans="1:9">
      <c r="A222" s="420">
        <v>2320498</v>
      </c>
      <c r="B222" s="426" t="s">
        <v>1441</v>
      </c>
      <c r="C222" s="207"/>
      <c r="D222" s="176"/>
      <c r="E222" s="208"/>
      <c r="F222" s="163" t="str">
        <f t="shared" si="24"/>
        <v/>
      </c>
      <c r="G222" s="163" t="str">
        <f t="shared" si="25"/>
        <v/>
      </c>
      <c r="H222" s="419" t="str">
        <f t="shared" si="26"/>
        <v>否</v>
      </c>
      <c r="I222" s="138" t="str">
        <f t="shared" si="27"/>
        <v>项</v>
      </c>
    </row>
    <row r="223" ht="36" customHeight="1" spans="1:9">
      <c r="A223" s="420">
        <v>2320499</v>
      </c>
      <c r="B223" s="426" t="s">
        <v>1442</v>
      </c>
      <c r="C223" s="207"/>
      <c r="D223" s="176">
        <v>1200</v>
      </c>
      <c r="E223" s="208"/>
      <c r="F223" s="163" t="str">
        <f t="shared" si="24"/>
        <v/>
      </c>
      <c r="G223" s="163">
        <f t="shared" si="25"/>
        <v>0</v>
      </c>
      <c r="H223" s="419" t="str">
        <f t="shared" si="26"/>
        <v>是</v>
      </c>
      <c r="I223" s="138" t="str">
        <f t="shared" si="27"/>
        <v>项</v>
      </c>
    </row>
    <row r="224" ht="36" customHeight="1" spans="1:9">
      <c r="A224" s="417">
        <v>233</v>
      </c>
      <c r="B224" s="427" t="s">
        <v>1443</v>
      </c>
      <c r="C224" s="201">
        <f>C225</f>
        <v>0</v>
      </c>
      <c r="D224" s="176">
        <f>D225</f>
        <v>0</v>
      </c>
      <c r="E224" s="202">
        <f>E225</f>
        <v>1</v>
      </c>
      <c r="F224" s="158" t="str">
        <f t="shared" si="24"/>
        <v/>
      </c>
      <c r="G224" s="158" t="str">
        <f t="shared" si="25"/>
        <v/>
      </c>
      <c r="H224" s="419" t="str">
        <f t="shared" si="26"/>
        <v>是</v>
      </c>
      <c r="I224" s="138" t="str">
        <f t="shared" si="27"/>
        <v>类</v>
      </c>
    </row>
    <row r="225" ht="36" customHeight="1" spans="1:9">
      <c r="A225" s="420">
        <v>23304</v>
      </c>
      <c r="B225" s="426" t="s">
        <v>1444</v>
      </c>
      <c r="C225" s="207">
        <f>SUM(C226:C242)</f>
        <v>0</v>
      </c>
      <c r="D225" s="176"/>
      <c r="E225" s="208">
        <f>SUM(E226:E242)</f>
        <v>1</v>
      </c>
      <c r="F225" s="163" t="str">
        <f t="shared" si="24"/>
        <v/>
      </c>
      <c r="G225" s="163" t="str">
        <f t="shared" si="25"/>
        <v/>
      </c>
      <c r="H225" s="419" t="str">
        <f t="shared" si="26"/>
        <v>是</v>
      </c>
      <c r="I225" s="138" t="str">
        <f t="shared" si="27"/>
        <v>款</v>
      </c>
    </row>
    <row r="226" ht="36" customHeight="1" spans="1:9">
      <c r="A226" s="420">
        <v>2330401</v>
      </c>
      <c r="B226" s="426" t="s">
        <v>1445</v>
      </c>
      <c r="C226" s="207"/>
      <c r="D226" s="176"/>
      <c r="E226" s="208"/>
      <c r="F226" s="163" t="str">
        <f t="shared" si="24"/>
        <v/>
      </c>
      <c r="G226" s="163" t="str">
        <f t="shared" si="25"/>
        <v/>
      </c>
      <c r="H226" s="419" t="str">
        <f t="shared" si="26"/>
        <v>否</v>
      </c>
      <c r="I226" s="138" t="str">
        <f t="shared" si="27"/>
        <v>项</v>
      </c>
    </row>
    <row r="227" ht="36" customHeight="1" spans="1:9">
      <c r="A227" s="420">
        <v>2330402</v>
      </c>
      <c r="B227" s="426" t="s">
        <v>1446</v>
      </c>
      <c r="C227" s="207"/>
      <c r="D227" s="176"/>
      <c r="E227" s="208"/>
      <c r="F227" s="163" t="str">
        <f t="shared" si="24"/>
        <v/>
      </c>
      <c r="G227" s="163" t="str">
        <f t="shared" si="25"/>
        <v/>
      </c>
      <c r="H227" s="419" t="str">
        <f t="shared" si="26"/>
        <v>否</v>
      </c>
      <c r="I227" s="138" t="str">
        <f t="shared" si="27"/>
        <v>项</v>
      </c>
    </row>
    <row r="228" ht="36" customHeight="1" spans="1:9">
      <c r="A228" s="420">
        <v>2330405</v>
      </c>
      <c r="B228" s="426" t="s">
        <v>1447</v>
      </c>
      <c r="C228" s="207"/>
      <c r="D228" s="176"/>
      <c r="E228" s="208"/>
      <c r="F228" s="163" t="str">
        <f t="shared" si="24"/>
        <v/>
      </c>
      <c r="G228" s="163" t="str">
        <f t="shared" si="25"/>
        <v/>
      </c>
      <c r="H228" s="419" t="str">
        <f t="shared" si="26"/>
        <v>否</v>
      </c>
      <c r="I228" s="138" t="str">
        <f t="shared" si="27"/>
        <v>项</v>
      </c>
    </row>
    <row r="229" ht="36" customHeight="1" spans="1:9">
      <c r="A229" s="420">
        <v>2330411</v>
      </c>
      <c r="B229" s="426" t="s">
        <v>1448</v>
      </c>
      <c r="C229" s="207"/>
      <c r="D229" s="176"/>
      <c r="E229" s="208">
        <v>1</v>
      </c>
      <c r="F229" s="163" t="str">
        <f t="shared" si="24"/>
        <v/>
      </c>
      <c r="G229" s="163" t="str">
        <f t="shared" si="25"/>
        <v/>
      </c>
      <c r="H229" s="419" t="str">
        <f t="shared" si="26"/>
        <v>是</v>
      </c>
      <c r="I229" s="138" t="str">
        <f t="shared" si="27"/>
        <v>项</v>
      </c>
    </row>
    <row r="230" ht="36" customHeight="1" spans="1:9">
      <c r="A230" s="420">
        <v>2330412</v>
      </c>
      <c r="B230" s="426" t="s">
        <v>1449</v>
      </c>
      <c r="C230" s="207"/>
      <c r="D230" s="176"/>
      <c r="E230" s="208"/>
      <c r="F230" s="163" t="str">
        <f t="shared" si="24"/>
        <v/>
      </c>
      <c r="G230" s="163" t="str">
        <f t="shared" si="25"/>
        <v/>
      </c>
      <c r="H230" s="419" t="str">
        <f t="shared" si="26"/>
        <v>否</v>
      </c>
      <c r="I230" s="138" t="str">
        <f t="shared" si="27"/>
        <v>项</v>
      </c>
    </row>
    <row r="231" ht="36" customHeight="1" spans="1:9">
      <c r="A231" s="420">
        <v>2330413</v>
      </c>
      <c r="B231" s="426" t="s">
        <v>1450</v>
      </c>
      <c r="C231" s="207"/>
      <c r="D231" s="176"/>
      <c r="E231" s="208"/>
      <c r="F231" s="163" t="str">
        <f t="shared" si="24"/>
        <v/>
      </c>
      <c r="G231" s="163" t="str">
        <f t="shared" si="25"/>
        <v/>
      </c>
      <c r="H231" s="419" t="str">
        <f t="shared" si="26"/>
        <v>否</v>
      </c>
      <c r="I231" s="138" t="str">
        <f t="shared" si="27"/>
        <v>项</v>
      </c>
    </row>
    <row r="232" ht="36" customHeight="1" spans="1:9">
      <c r="A232" s="420">
        <v>2330414</v>
      </c>
      <c r="B232" s="426" t="s">
        <v>1451</v>
      </c>
      <c r="C232" s="207"/>
      <c r="D232" s="176"/>
      <c r="E232" s="208"/>
      <c r="F232" s="163" t="str">
        <f t="shared" si="24"/>
        <v/>
      </c>
      <c r="G232" s="163" t="str">
        <f t="shared" si="25"/>
        <v/>
      </c>
      <c r="H232" s="419" t="str">
        <f t="shared" si="26"/>
        <v>否</v>
      </c>
      <c r="I232" s="138" t="str">
        <f t="shared" si="27"/>
        <v>项</v>
      </c>
    </row>
    <row r="233" ht="36" customHeight="1" spans="1:9">
      <c r="A233" s="420">
        <v>2330416</v>
      </c>
      <c r="B233" s="426" t="s">
        <v>1452</v>
      </c>
      <c r="C233" s="207"/>
      <c r="D233" s="176"/>
      <c r="E233" s="208"/>
      <c r="F233" s="163" t="str">
        <f t="shared" si="24"/>
        <v/>
      </c>
      <c r="G233" s="163" t="str">
        <f t="shared" si="25"/>
        <v/>
      </c>
      <c r="H233" s="419" t="str">
        <f t="shared" si="26"/>
        <v>否</v>
      </c>
      <c r="I233" s="138" t="str">
        <f t="shared" si="27"/>
        <v>项</v>
      </c>
    </row>
    <row r="234" ht="36" customHeight="1" spans="1:9">
      <c r="A234" s="420">
        <v>2330417</v>
      </c>
      <c r="B234" s="426" t="s">
        <v>1453</v>
      </c>
      <c r="C234" s="207"/>
      <c r="D234" s="176"/>
      <c r="E234" s="208"/>
      <c r="F234" s="163" t="str">
        <f t="shared" si="24"/>
        <v/>
      </c>
      <c r="G234" s="163" t="str">
        <f t="shared" si="25"/>
        <v/>
      </c>
      <c r="H234" s="419" t="str">
        <f t="shared" si="26"/>
        <v>否</v>
      </c>
      <c r="I234" s="138" t="str">
        <f t="shared" si="27"/>
        <v>项</v>
      </c>
    </row>
    <row r="235" ht="36" customHeight="1" spans="1:9">
      <c r="A235" s="420">
        <v>2330418</v>
      </c>
      <c r="B235" s="426" t="s">
        <v>1454</v>
      </c>
      <c r="C235" s="207"/>
      <c r="D235" s="176"/>
      <c r="E235" s="208"/>
      <c r="F235" s="163" t="str">
        <f t="shared" si="24"/>
        <v/>
      </c>
      <c r="G235" s="163" t="str">
        <f t="shared" si="25"/>
        <v/>
      </c>
      <c r="H235" s="419" t="str">
        <f t="shared" si="26"/>
        <v>否</v>
      </c>
      <c r="I235" s="138" t="str">
        <f t="shared" si="27"/>
        <v>项</v>
      </c>
    </row>
    <row r="236" ht="36" customHeight="1" spans="1:9">
      <c r="A236" s="420">
        <v>2330419</v>
      </c>
      <c r="B236" s="426" t="s">
        <v>1455</v>
      </c>
      <c r="C236" s="207"/>
      <c r="D236" s="176"/>
      <c r="E236" s="208"/>
      <c r="F236" s="163" t="str">
        <f t="shared" si="24"/>
        <v/>
      </c>
      <c r="G236" s="163" t="str">
        <f t="shared" si="25"/>
        <v/>
      </c>
      <c r="H236" s="419" t="str">
        <f t="shared" si="26"/>
        <v>否</v>
      </c>
      <c r="I236" s="138" t="str">
        <f t="shared" si="27"/>
        <v>项</v>
      </c>
    </row>
    <row r="237" ht="36" customHeight="1" spans="1:9">
      <c r="A237" s="420">
        <v>2330420</v>
      </c>
      <c r="B237" s="426" t="s">
        <v>1456</v>
      </c>
      <c r="C237" s="207"/>
      <c r="D237" s="176"/>
      <c r="E237" s="208"/>
      <c r="F237" s="163" t="str">
        <f t="shared" si="24"/>
        <v/>
      </c>
      <c r="G237" s="163" t="str">
        <f t="shared" si="25"/>
        <v/>
      </c>
      <c r="H237" s="419" t="str">
        <f t="shared" si="26"/>
        <v>否</v>
      </c>
      <c r="I237" s="138" t="str">
        <f t="shared" si="27"/>
        <v>项</v>
      </c>
    </row>
    <row r="238" ht="36" customHeight="1" spans="1:9">
      <c r="A238" s="420">
        <v>2330431</v>
      </c>
      <c r="B238" s="426" t="s">
        <v>1457</v>
      </c>
      <c r="C238" s="207"/>
      <c r="D238" s="176"/>
      <c r="E238" s="208"/>
      <c r="F238" s="163" t="str">
        <f t="shared" si="24"/>
        <v/>
      </c>
      <c r="G238" s="163" t="str">
        <f t="shared" si="25"/>
        <v/>
      </c>
      <c r="H238" s="419" t="str">
        <f t="shared" si="26"/>
        <v>否</v>
      </c>
      <c r="I238" s="138" t="str">
        <f t="shared" si="27"/>
        <v>项</v>
      </c>
    </row>
    <row r="239" ht="36" customHeight="1" spans="1:9">
      <c r="A239" s="420">
        <v>2330432</v>
      </c>
      <c r="B239" s="426" t="s">
        <v>1458</v>
      </c>
      <c r="C239" s="207"/>
      <c r="D239" s="176"/>
      <c r="E239" s="208"/>
      <c r="F239" s="163" t="str">
        <f t="shared" si="24"/>
        <v/>
      </c>
      <c r="G239" s="163" t="str">
        <f t="shared" si="25"/>
        <v/>
      </c>
      <c r="H239" s="419" t="str">
        <f t="shared" si="26"/>
        <v>否</v>
      </c>
      <c r="I239" s="138" t="str">
        <f t="shared" si="27"/>
        <v>项</v>
      </c>
    </row>
    <row r="240" ht="36" customHeight="1" spans="1:9">
      <c r="A240" s="420">
        <v>2330433</v>
      </c>
      <c r="B240" s="426" t="s">
        <v>1459</v>
      </c>
      <c r="C240" s="207"/>
      <c r="D240" s="176"/>
      <c r="E240" s="208"/>
      <c r="F240" s="163" t="str">
        <f t="shared" si="24"/>
        <v/>
      </c>
      <c r="G240" s="163" t="str">
        <f t="shared" si="25"/>
        <v/>
      </c>
      <c r="H240" s="419" t="str">
        <f t="shared" si="26"/>
        <v>否</v>
      </c>
      <c r="I240" s="138" t="str">
        <f t="shared" si="27"/>
        <v>项</v>
      </c>
    </row>
    <row r="241" ht="36" customHeight="1" spans="1:9">
      <c r="A241" s="420">
        <v>2330498</v>
      </c>
      <c r="B241" s="426" t="s">
        <v>1460</v>
      </c>
      <c r="C241" s="207"/>
      <c r="D241" s="176"/>
      <c r="E241" s="208"/>
      <c r="F241" s="163" t="str">
        <f t="shared" si="24"/>
        <v/>
      </c>
      <c r="G241" s="163" t="str">
        <f t="shared" si="25"/>
        <v/>
      </c>
      <c r="H241" s="419" t="str">
        <f t="shared" si="26"/>
        <v>否</v>
      </c>
      <c r="I241" s="138" t="str">
        <f t="shared" si="27"/>
        <v>项</v>
      </c>
    </row>
    <row r="242" ht="36" customHeight="1" spans="1:9">
      <c r="A242" s="420">
        <v>2330499</v>
      </c>
      <c r="B242" s="426" t="s">
        <v>1461</v>
      </c>
      <c r="C242" s="207"/>
      <c r="D242" s="176"/>
      <c r="E242" s="208"/>
      <c r="F242" s="158" t="str">
        <f t="shared" si="24"/>
        <v/>
      </c>
      <c r="G242" s="158" t="str">
        <f t="shared" si="25"/>
        <v/>
      </c>
      <c r="H242" s="419" t="str">
        <f t="shared" si="26"/>
        <v>否</v>
      </c>
      <c r="I242" s="138" t="str">
        <f t="shared" si="27"/>
        <v>项</v>
      </c>
    </row>
    <row r="243" ht="36" customHeight="1" spans="1:9">
      <c r="A243" s="417">
        <v>234</v>
      </c>
      <c r="B243" s="427" t="s">
        <v>1462</v>
      </c>
      <c r="C243" s="201">
        <f>SUM(C244,C257)</f>
        <v>0</v>
      </c>
      <c r="D243" s="176">
        <f>SUM(D244,D257)</f>
        <v>0</v>
      </c>
      <c r="E243" s="201">
        <f>SUM(E244,E257)</f>
        <v>426</v>
      </c>
      <c r="F243" s="163" t="str">
        <f t="shared" si="24"/>
        <v/>
      </c>
      <c r="G243" s="163" t="str">
        <f t="shared" si="25"/>
        <v/>
      </c>
      <c r="H243" s="419" t="str">
        <f t="shared" si="26"/>
        <v>是</v>
      </c>
      <c r="I243" s="138" t="str">
        <f t="shared" si="27"/>
        <v>类</v>
      </c>
    </row>
    <row r="244" ht="36" customHeight="1" spans="1:9">
      <c r="A244" s="420">
        <v>23401</v>
      </c>
      <c r="B244" s="426" t="s">
        <v>1463</v>
      </c>
      <c r="C244" s="207">
        <f>SUM(C245:C256)</f>
        <v>0</v>
      </c>
      <c r="D244" s="176">
        <f>SUM(D245:D256)</f>
        <v>0</v>
      </c>
      <c r="E244" s="207">
        <f>SUM(E245:E256)</f>
        <v>400</v>
      </c>
      <c r="F244" s="163" t="str">
        <f t="shared" si="24"/>
        <v/>
      </c>
      <c r="G244" s="163" t="str">
        <f t="shared" si="25"/>
        <v/>
      </c>
      <c r="H244" s="419" t="str">
        <f t="shared" si="26"/>
        <v>是</v>
      </c>
      <c r="I244" s="138" t="str">
        <f t="shared" si="27"/>
        <v>款</v>
      </c>
    </row>
    <row r="245" ht="36" customHeight="1" spans="1:9">
      <c r="A245" s="420">
        <v>2340101</v>
      </c>
      <c r="B245" s="426" t="s">
        <v>1464</v>
      </c>
      <c r="C245" s="207"/>
      <c r="D245" s="176"/>
      <c r="E245" s="207"/>
      <c r="F245" s="163" t="str">
        <f t="shared" si="24"/>
        <v/>
      </c>
      <c r="G245" s="163" t="str">
        <f t="shared" si="25"/>
        <v/>
      </c>
      <c r="H245" s="419" t="str">
        <f t="shared" si="26"/>
        <v>否</v>
      </c>
      <c r="I245" s="138" t="str">
        <f t="shared" si="27"/>
        <v>项</v>
      </c>
    </row>
    <row r="246" ht="36" customHeight="1" spans="1:9">
      <c r="A246" s="420">
        <v>2340102</v>
      </c>
      <c r="B246" s="426" t="s">
        <v>1465</v>
      </c>
      <c r="C246" s="207"/>
      <c r="D246" s="176"/>
      <c r="E246" s="207"/>
      <c r="F246" s="163" t="str">
        <f t="shared" si="24"/>
        <v/>
      </c>
      <c r="G246" s="163" t="str">
        <f t="shared" si="25"/>
        <v/>
      </c>
      <c r="H246" s="419" t="str">
        <f t="shared" si="26"/>
        <v>否</v>
      </c>
      <c r="I246" s="138" t="str">
        <f t="shared" si="27"/>
        <v>项</v>
      </c>
    </row>
    <row r="247" ht="36" customHeight="1" spans="1:9">
      <c r="A247" s="420">
        <v>2340103</v>
      </c>
      <c r="B247" s="426" t="s">
        <v>1466</v>
      </c>
      <c r="C247" s="207"/>
      <c r="D247" s="176"/>
      <c r="E247" s="207"/>
      <c r="F247" s="163" t="str">
        <f t="shared" si="24"/>
        <v/>
      </c>
      <c r="G247" s="163" t="str">
        <f t="shared" si="25"/>
        <v/>
      </c>
      <c r="H247" s="419" t="str">
        <f t="shared" si="26"/>
        <v>否</v>
      </c>
      <c r="I247" s="138" t="str">
        <f t="shared" si="27"/>
        <v>项</v>
      </c>
    </row>
    <row r="248" ht="36" customHeight="1" spans="1:9">
      <c r="A248" s="420">
        <v>2340104</v>
      </c>
      <c r="B248" s="426" t="s">
        <v>1467</v>
      </c>
      <c r="C248" s="207"/>
      <c r="D248" s="176"/>
      <c r="E248" s="207"/>
      <c r="F248" s="163" t="str">
        <f t="shared" si="24"/>
        <v/>
      </c>
      <c r="G248" s="163" t="str">
        <f t="shared" si="25"/>
        <v/>
      </c>
      <c r="H248" s="419" t="str">
        <f t="shared" si="26"/>
        <v>否</v>
      </c>
      <c r="I248" s="138" t="str">
        <f t="shared" si="27"/>
        <v>项</v>
      </c>
    </row>
    <row r="249" ht="36" customHeight="1" spans="1:9">
      <c r="A249" s="420">
        <v>2340105</v>
      </c>
      <c r="B249" s="426" t="s">
        <v>1468</v>
      </c>
      <c r="C249" s="207"/>
      <c r="D249" s="176"/>
      <c r="E249" s="207"/>
      <c r="F249" s="163" t="str">
        <f t="shared" si="24"/>
        <v/>
      </c>
      <c r="G249" s="163" t="str">
        <f t="shared" si="25"/>
        <v/>
      </c>
      <c r="H249" s="419" t="str">
        <f t="shared" si="26"/>
        <v>否</v>
      </c>
      <c r="I249" s="138" t="str">
        <f t="shared" si="27"/>
        <v>项</v>
      </c>
    </row>
    <row r="250" ht="36" customHeight="1" spans="1:9">
      <c r="A250" s="420">
        <v>2340106</v>
      </c>
      <c r="B250" s="426" t="s">
        <v>1469</v>
      </c>
      <c r="C250" s="207"/>
      <c r="D250" s="176"/>
      <c r="E250" s="207"/>
      <c r="F250" s="163" t="str">
        <f t="shared" si="24"/>
        <v/>
      </c>
      <c r="G250" s="163" t="str">
        <f t="shared" si="25"/>
        <v/>
      </c>
      <c r="H250" s="419" t="str">
        <f t="shared" si="26"/>
        <v>否</v>
      </c>
      <c r="I250" s="138" t="str">
        <f t="shared" si="27"/>
        <v>项</v>
      </c>
    </row>
    <row r="251" ht="36" customHeight="1" spans="1:9">
      <c r="A251" s="420">
        <v>2340107</v>
      </c>
      <c r="B251" s="426" t="s">
        <v>1470</v>
      </c>
      <c r="C251" s="207"/>
      <c r="D251" s="176"/>
      <c r="E251" s="207"/>
      <c r="F251" s="163" t="str">
        <f t="shared" si="24"/>
        <v/>
      </c>
      <c r="G251" s="163" t="str">
        <f t="shared" si="25"/>
        <v/>
      </c>
      <c r="H251" s="419" t="str">
        <f t="shared" si="26"/>
        <v>否</v>
      </c>
      <c r="I251" s="138" t="str">
        <f t="shared" si="27"/>
        <v>项</v>
      </c>
    </row>
    <row r="252" ht="36" customHeight="1" spans="1:9">
      <c r="A252" s="420">
        <v>2340108</v>
      </c>
      <c r="B252" s="426" t="s">
        <v>1471</v>
      </c>
      <c r="C252" s="207"/>
      <c r="D252" s="176"/>
      <c r="E252" s="207"/>
      <c r="F252" s="163" t="str">
        <f t="shared" si="24"/>
        <v/>
      </c>
      <c r="G252" s="163" t="str">
        <f t="shared" si="25"/>
        <v/>
      </c>
      <c r="H252" s="419" t="str">
        <f t="shared" si="26"/>
        <v>否</v>
      </c>
      <c r="I252" s="138" t="str">
        <f t="shared" si="27"/>
        <v>项</v>
      </c>
    </row>
    <row r="253" ht="36" customHeight="1" spans="1:9">
      <c r="A253" s="420">
        <v>2340109</v>
      </c>
      <c r="B253" s="426" t="s">
        <v>1472</v>
      </c>
      <c r="C253" s="207"/>
      <c r="D253" s="176"/>
      <c r="E253" s="207"/>
      <c r="F253" s="163" t="str">
        <f t="shared" si="24"/>
        <v/>
      </c>
      <c r="G253" s="163" t="str">
        <f t="shared" si="25"/>
        <v/>
      </c>
      <c r="H253" s="419" t="str">
        <f t="shared" si="26"/>
        <v>否</v>
      </c>
      <c r="I253" s="138" t="str">
        <f t="shared" si="27"/>
        <v>项</v>
      </c>
    </row>
    <row r="254" ht="36" customHeight="1" spans="1:9">
      <c r="A254" s="420">
        <v>2340110</v>
      </c>
      <c r="B254" s="426" t="s">
        <v>1473</v>
      </c>
      <c r="C254" s="207"/>
      <c r="D254" s="176"/>
      <c r="E254" s="207">
        <v>400</v>
      </c>
      <c r="F254" s="163" t="str">
        <f t="shared" si="24"/>
        <v/>
      </c>
      <c r="G254" s="163" t="str">
        <f t="shared" si="25"/>
        <v/>
      </c>
      <c r="H254" s="419" t="str">
        <f t="shared" si="26"/>
        <v>是</v>
      </c>
      <c r="I254" s="138" t="str">
        <f t="shared" si="27"/>
        <v>项</v>
      </c>
    </row>
    <row r="255" ht="36" customHeight="1" spans="1:9">
      <c r="A255" s="420">
        <v>2340111</v>
      </c>
      <c r="B255" s="426" t="s">
        <v>1474</v>
      </c>
      <c r="C255" s="207"/>
      <c r="D255" s="176"/>
      <c r="E255" s="207"/>
      <c r="F255" s="163" t="str">
        <f t="shared" si="24"/>
        <v/>
      </c>
      <c r="G255" s="163" t="str">
        <f t="shared" si="25"/>
        <v/>
      </c>
      <c r="H255" s="419" t="str">
        <f t="shared" si="26"/>
        <v>否</v>
      </c>
      <c r="I255" s="138" t="str">
        <f t="shared" si="27"/>
        <v>项</v>
      </c>
    </row>
    <row r="256" ht="36" customHeight="1" spans="1:9">
      <c r="A256" s="420">
        <v>2340199</v>
      </c>
      <c r="B256" s="426" t="s">
        <v>1475</v>
      </c>
      <c r="C256" s="207"/>
      <c r="D256" s="176"/>
      <c r="E256" s="207"/>
      <c r="F256" s="163" t="str">
        <f t="shared" si="24"/>
        <v/>
      </c>
      <c r="G256" s="163" t="str">
        <f t="shared" si="25"/>
        <v/>
      </c>
      <c r="H256" s="419" t="str">
        <f t="shared" si="26"/>
        <v>否</v>
      </c>
      <c r="I256" s="138" t="str">
        <f t="shared" si="27"/>
        <v>项</v>
      </c>
    </row>
    <row r="257" ht="36" customHeight="1" spans="1:9">
      <c r="A257" s="420">
        <v>23402</v>
      </c>
      <c r="B257" s="426" t="s">
        <v>1476</v>
      </c>
      <c r="C257" s="207">
        <f>SUM(C258:C263)</f>
        <v>0</v>
      </c>
      <c r="D257" s="176">
        <f>SUM(D258:D263)</f>
        <v>0</v>
      </c>
      <c r="E257" s="207">
        <f>SUM(E258:E263)</f>
        <v>26</v>
      </c>
      <c r="F257" s="163" t="str">
        <f t="shared" si="24"/>
        <v/>
      </c>
      <c r="G257" s="163" t="str">
        <f t="shared" si="25"/>
        <v/>
      </c>
      <c r="H257" s="419" t="str">
        <f t="shared" si="26"/>
        <v>是</v>
      </c>
      <c r="I257" s="138" t="str">
        <f t="shared" si="27"/>
        <v>款</v>
      </c>
    </row>
    <row r="258" ht="36" customHeight="1" spans="1:9">
      <c r="A258" s="420">
        <v>2340201</v>
      </c>
      <c r="B258" s="426" t="s">
        <v>1477</v>
      </c>
      <c r="C258" s="207"/>
      <c r="D258" s="176"/>
      <c r="E258" s="207"/>
      <c r="F258" s="163" t="str">
        <f t="shared" si="24"/>
        <v/>
      </c>
      <c r="G258" s="163" t="str">
        <f t="shared" si="25"/>
        <v/>
      </c>
      <c r="H258" s="419" t="str">
        <f t="shared" si="26"/>
        <v>否</v>
      </c>
      <c r="I258" s="138" t="str">
        <f t="shared" si="27"/>
        <v>项</v>
      </c>
    </row>
    <row r="259" ht="36" customHeight="1" spans="1:9">
      <c r="A259" s="420">
        <v>2340202</v>
      </c>
      <c r="B259" s="426" t="s">
        <v>1478</v>
      </c>
      <c r="C259" s="207"/>
      <c r="D259" s="176"/>
      <c r="E259" s="207"/>
      <c r="F259" s="163" t="str">
        <f t="shared" si="24"/>
        <v/>
      </c>
      <c r="G259" s="163" t="str">
        <f t="shared" si="25"/>
        <v/>
      </c>
      <c r="H259" s="419" t="str">
        <f t="shared" si="26"/>
        <v>否</v>
      </c>
      <c r="I259" s="138" t="str">
        <f t="shared" si="27"/>
        <v>项</v>
      </c>
    </row>
    <row r="260" ht="36" customHeight="1" spans="1:9">
      <c r="A260" s="420">
        <v>2340203</v>
      </c>
      <c r="B260" s="426" t="s">
        <v>1479</v>
      </c>
      <c r="C260" s="207"/>
      <c r="D260" s="176"/>
      <c r="E260" s="207"/>
      <c r="F260" s="163" t="str">
        <f t="shared" si="24"/>
        <v/>
      </c>
      <c r="G260" s="163" t="str">
        <f t="shared" si="25"/>
        <v/>
      </c>
      <c r="H260" s="419" t="str">
        <f t="shared" si="26"/>
        <v>否</v>
      </c>
      <c r="I260" s="138" t="str">
        <f t="shared" si="27"/>
        <v>项</v>
      </c>
    </row>
    <row r="261" ht="36" customHeight="1" spans="1:9">
      <c r="A261" s="420">
        <v>2340204</v>
      </c>
      <c r="B261" s="426" t="s">
        <v>1480</v>
      </c>
      <c r="C261" s="207"/>
      <c r="D261" s="176"/>
      <c r="E261" s="207"/>
      <c r="F261" s="163" t="str">
        <f t="shared" si="24"/>
        <v/>
      </c>
      <c r="G261" s="163" t="str">
        <f t="shared" si="25"/>
        <v/>
      </c>
      <c r="H261" s="419" t="str">
        <f t="shared" si="26"/>
        <v>否</v>
      </c>
      <c r="I261" s="138" t="str">
        <f t="shared" si="27"/>
        <v>项</v>
      </c>
    </row>
    <row r="262" ht="36" customHeight="1" spans="1:9">
      <c r="A262" s="420">
        <v>2340205</v>
      </c>
      <c r="B262" s="426" t="s">
        <v>1481</v>
      </c>
      <c r="C262" s="207"/>
      <c r="D262" s="176"/>
      <c r="E262" s="207">
        <v>26</v>
      </c>
      <c r="F262" s="163" t="str">
        <f t="shared" si="24"/>
        <v/>
      </c>
      <c r="G262" s="163" t="str">
        <f t="shared" si="25"/>
        <v/>
      </c>
      <c r="H262" s="419" t="str">
        <f t="shared" si="26"/>
        <v>是</v>
      </c>
      <c r="I262" s="138" t="str">
        <f t="shared" si="27"/>
        <v>项</v>
      </c>
    </row>
    <row r="263" ht="36" customHeight="1" spans="1:9">
      <c r="A263" s="420">
        <v>2340299</v>
      </c>
      <c r="B263" s="426" t="s">
        <v>1482</v>
      </c>
      <c r="C263" s="207"/>
      <c r="D263" s="176"/>
      <c r="E263" s="207"/>
      <c r="F263" s="163" t="str">
        <f t="shared" si="24"/>
        <v/>
      </c>
      <c r="G263" s="163" t="str">
        <f t="shared" si="25"/>
        <v/>
      </c>
      <c r="H263" s="419" t="str">
        <f t="shared" si="26"/>
        <v>否</v>
      </c>
      <c r="I263" s="138" t="str">
        <f t="shared" si="27"/>
        <v>项</v>
      </c>
    </row>
    <row r="264" ht="36" customHeight="1" spans="1:9">
      <c r="A264" s="428"/>
      <c r="B264" s="426"/>
      <c r="C264" s="207"/>
      <c r="D264" s="176"/>
      <c r="E264" s="208"/>
      <c r="F264" s="163"/>
      <c r="G264" s="163"/>
      <c r="H264" s="419" t="str">
        <f t="shared" si="26"/>
        <v>是</v>
      </c>
      <c r="I264" s="138"/>
    </row>
    <row r="265" ht="36" customHeight="1" spans="1:9">
      <c r="A265" s="428"/>
      <c r="B265" s="180" t="s">
        <v>1483</v>
      </c>
      <c r="C265" s="201">
        <f>SUM(C5,C21,C33,C44,C99,C123,C175,C179,C205,C224,C243)</f>
        <v>11983</v>
      </c>
      <c r="D265" s="172">
        <f>SUM(D5,D21,D33,D44,D99,D123,D175,D179,D205,D224,D243)</f>
        <v>32230</v>
      </c>
      <c r="E265" s="201">
        <f>SUM(E5,E21,E33,E44,E99,E123,E175,E179,E205,E224,E243)</f>
        <v>3674</v>
      </c>
      <c r="F265" s="158">
        <f>IF(C265&lt;&gt;0,E265/C265-1,"")</f>
        <v>-0.693398981891012</v>
      </c>
      <c r="G265" s="158">
        <f>IF(D265&lt;&gt;0,E265/D265,"")</f>
        <v>0.113993174061433</v>
      </c>
      <c r="H265" s="419" t="str">
        <f t="shared" si="26"/>
        <v>是</v>
      </c>
      <c r="I265" s="138"/>
    </row>
    <row r="266" ht="36" customHeight="1" spans="1:9">
      <c r="A266" s="429" t="s">
        <v>1484</v>
      </c>
      <c r="B266" s="171" t="s">
        <v>168</v>
      </c>
      <c r="C266" s="201">
        <f>SUM(C267:C269)</f>
        <v>7822</v>
      </c>
      <c r="D266" s="172">
        <f>SUM(D267:D269)</f>
        <v>0</v>
      </c>
      <c r="E266" s="202">
        <f>SUM(E267:E269)</f>
        <v>21332</v>
      </c>
      <c r="F266" s="158"/>
      <c r="G266" s="158"/>
      <c r="H266" s="419" t="str">
        <f t="shared" si="26"/>
        <v>是</v>
      </c>
      <c r="I266" s="138"/>
    </row>
    <row r="267" ht="36" customHeight="1" spans="1:9">
      <c r="A267" s="428" t="s">
        <v>1485</v>
      </c>
      <c r="B267" s="175" t="s">
        <v>1486</v>
      </c>
      <c r="C267" s="207"/>
      <c r="D267" s="176"/>
      <c r="E267" s="208"/>
      <c r="F267" s="163"/>
      <c r="G267" s="163"/>
      <c r="H267" s="419" t="str">
        <f t="shared" si="26"/>
        <v>否</v>
      </c>
      <c r="I267" s="138"/>
    </row>
    <row r="268" ht="36" customHeight="1" spans="1:9">
      <c r="A268" s="428" t="s">
        <v>1487</v>
      </c>
      <c r="B268" s="175" t="s">
        <v>1488</v>
      </c>
      <c r="C268" s="424">
        <v>6029</v>
      </c>
      <c r="D268" s="176"/>
      <c r="E268" s="208">
        <v>15500</v>
      </c>
      <c r="F268" s="163"/>
      <c r="G268" s="163"/>
      <c r="H268" s="419" t="str">
        <f t="shared" si="26"/>
        <v>是</v>
      </c>
      <c r="I268" s="138"/>
    </row>
    <row r="269" ht="36" customHeight="1" spans="1:9">
      <c r="A269" s="428" t="s">
        <v>1489</v>
      </c>
      <c r="B269" s="175" t="s">
        <v>1490</v>
      </c>
      <c r="C269" s="424">
        <v>1793</v>
      </c>
      <c r="D269" s="176"/>
      <c r="E269" s="208">
        <v>5832</v>
      </c>
      <c r="F269" s="163"/>
      <c r="G269" s="163"/>
      <c r="H269" s="419" t="str">
        <f t="shared" si="26"/>
        <v>是</v>
      </c>
      <c r="I269" s="138"/>
    </row>
    <row r="270" ht="36" customHeight="1" spans="1:9">
      <c r="A270" s="429" t="s">
        <v>1491</v>
      </c>
      <c r="B270" s="178" t="s">
        <v>1492</v>
      </c>
      <c r="C270" s="424">
        <v>1600</v>
      </c>
      <c r="D270" s="430">
        <v>2620</v>
      </c>
      <c r="E270" s="202">
        <v>2620</v>
      </c>
      <c r="F270" s="163"/>
      <c r="G270" s="163"/>
      <c r="H270" s="419" t="str">
        <f t="shared" si="26"/>
        <v>是</v>
      </c>
      <c r="I270" s="138"/>
    </row>
    <row r="271" ht="36" customHeight="1" spans="1:9">
      <c r="A271" s="428"/>
      <c r="B271" s="180" t="s">
        <v>175</v>
      </c>
      <c r="C271" s="201">
        <f>SUM(C265:C266,C270)</f>
        <v>21405</v>
      </c>
      <c r="D271" s="172">
        <f>SUM(D265:D266,D270)</f>
        <v>34850</v>
      </c>
      <c r="E271" s="202">
        <f>SUM(E265:E266,E270)</f>
        <v>27626</v>
      </c>
      <c r="F271" s="158"/>
      <c r="G271" s="158"/>
      <c r="H271" s="419" t="str">
        <f t="shared" si="26"/>
        <v>是</v>
      </c>
      <c r="I271" s="138"/>
    </row>
  </sheetData>
  <mergeCells count="6">
    <mergeCell ref="B1:G1"/>
    <mergeCell ref="D3:E3"/>
    <mergeCell ref="F3:G3"/>
    <mergeCell ref="A3:A4"/>
    <mergeCell ref="B3:B4"/>
    <mergeCell ref="C3:C4"/>
  </mergeCells>
  <conditionalFormatting sqref="B270">
    <cfRule type="expression" dxfId="1" priority="4" stopIfTrue="1">
      <formula>"len($A:$A)=3"</formula>
    </cfRule>
  </conditionalFormatting>
  <conditionalFormatting sqref="E270">
    <cfRule type="expression" dxfId="1" priority="1" stopIfTrue="1">
      <formula>"len($A:$A)=3"</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FF00"/>
  </sheetPr>
  <dimension ref="A1:G40"/>
  <sheetViews>
    <sheetView showZeros="0" view="pageBreakPreview" zoomScale="80" zoomScaleNormal="100" workbookViewId="0">
      <pane ySplit="4" topLeftCell="A5" activePane="bottomLeft" state="frozen"/>
      <selection/>
      <selection pane="bottomLeft" activeCell="A5" sqref="A5"/>
    </sheetView>
  </sheetViews>
  <sheetFormatPr defaultColWidth="9" defaultRowHeight="15.6" outlineLevelCol="6"/>
  <cols>
    <col min="1" max="1" width="43.75" style="86" customWidth="1"/>
    <col min="2" max="4" width="16.75" style="86" customWidth="1"/>
    <col min="5" max="6" width="15.6296296296296" style="86" customWidth="1"/>
    <col min="7" max="7" width="5.25" style="86" customWidth="1"/>
    <col min="8" max="16384" width="9" style="86"/>
  </cols>
  <sheetData>
    <row r="1" ht="45" customHeight="1" spans="1:6">
      <c r="A1" s="187" t="str">
        <f>YEAR(封面!$B$7)-1&amp;"年永仁县国有资本经营预算收入执行情况表"</f>
        <v>2020年永仁县国有资本经营预算收入执行情况表</v>
      </c>
      <c r="B1" s="187"/>
      <c r="C1" s="187"/>
      <c r="D1" s="187"/>
      <c r="E1" s="187"/>
      <c r="F1" s="187"/>
    </row>
    <row r="2" ht="20.1" customHeight="1" spans="1:6">
      <c r="A2" s="275" t="s">
        <v>1493</v>
      </c>
      <c r="B2" s="382"/>
      <c r="C2" s="383"/>
      <c r="D2" s="384"/>
      <c r="F2" s="385" t="s">
        <v>7</v>
      </c>
    </row>
    <row r="3" s="399" customFormat="1" ht="36" customHeight="1" spans="1:6">
      <c r="A3" s="240" t="s">
        <v>9</v>
      </c>
      <c r="B3" s="10" t="str">
        <f>YEAR(封面!$B$7)-2&amp;"年决算数"</f>
        <v>2019年决算数</v>
      </c>
      <c r="C3" s="10" t="str">
        <f>YEAR(封面!$B$7)-1&amp;"年"</f>
        <v>2020年</v>
      </c>
      <c r="D3" s="10"/>
      <c r="E3" s="240" t="s">
        <v>10</v>
      </c>
      <c r="F3" s="240"/>
    </row>
    <row r="4" s="399" customFormat="1" ht="36" customHeight="1" spans="1:7">
      <c r="A4" s="240"/>
      <c r="B4" s="10"/>
      <c r="C4" s="10" t="s">
        <v>12</v>
      </c>
      <c r="D4" s="10" t="s">
        <v>13</v>
      </c>
      <c r="E4" s="10" t="str">
        <f>"比"&amp;YEAR(封面!$B$7)-2&amp;"年决算数增长%"</f>
        <v>比2019年决算数增长%</v>
      </c>
      <c r="F4" s="10" t="str">
        <f>"完成"&amp;YEAR(封面!$B$7)-1&amp;"年预算数的%"</f>
        <v>完成2020年预算数的%</v>
      </c>
      <c r="G4" s="399" t="s">
        <v>11</v>
      </c>
    </row>
    <row r="5" ht="36" customHeight="1" spans="1:7">
      <c r="A5" s="119" t="s">
        <v>1494</v>
      </c>
      <c r="B5" s="133">
        <f>SUM(B6:B22)</f>
        <v>0</v>
      </c>
      <c r="C5" s="133">
        <f>SUM(C6:C22)</f>
        <v>0</v>
      </c>
      <c r="D5" s="133">
        <f>SUM(D6:D22)</f>
        <v>0</v>
      </c>
      <c r="E5" s="400" t="str">
        <f>IF(B5&lt;&gt;0,D5/B5-1,"")</f>
        <v/>
      </c>
      <c r="F5" s="387" t="str">
        <f>IF(C5&lt;&gt;0,D5/C5,"")</f>
        <v/>
      </c>
      <c r="G5" s="388" t="str">
        <f>IF(A5&lt;&gt;"",IF(SUM(B5:D5)&lt;&gt;0,"是","否"),"是")</f>
        <v>否</v>
      </c>
    </row>
    <row r="6" ht="36" customHeight="1" spans="1:7">
      <c r="A6" s="104" t="s">
        <v>1495</v>
      </c>
      <c r="B6" s="131"/>
      <c r="C6" s="131"/>
      <c r="D6" s="123"/>
      <c r="E6" s="401" t="str">
        <f t="shared" ref="E6:E36" si="0">IF(B6&lt;&gt;0,D6/B6-1,"")</f>
        <v/>
      </c>
      <c r="F6" s="391" t="str">
        <f t="shared" ref="F6:F36" si="1">IF(C6&lt;&gt;0,D6/C6,"")</f>
        <v/>
      </c>
      <c r="G6" s="388" t="str">
        <f t="shared" ref="G6:G40" si="2">IF(A6&lt;&gt;"",IF(SUM(B6:D6)&lt;&gt;0,"是","否"),"是")</f>
        <v>否</v>
      </c>
    </row>
    <row r="7" ht="36" customHeight="1" spans="1:7">
      <c r="A7" s="104" t="s">
        <v>1496</v>
      </c>
      <c r="B7" s="131"/>
      <c r="C7" s="131"/>
      <c r="D7" s="123"/>
      <c r="E7" s="401" t="str">
        <f t="shared" si="0"/>
        <v/>
      </c>
      <c r="F7" s="391" t="str">
        <f t="shared" si="1"/>
        <v/>
      </c>
      <c r="G7" s="388" t="str">
        <f t="shared" si="2"/>
        <v>否</v>
      </c>
    </row>
    <row r="8" ht="36" customHeight="1" spans="1:7">
      <c r="A8" s="104" t="s">
        <v>1497</v>
      </c>
      <c r="B8" s="131"/>
      <c r="C8" s="131"/>
      <c r="D8" s="123"/>
      <c r="E8" s="401" t="str">
        <f t="shared" si="0"/>
        <v/>
      </c>
      <c r="F8" s="391" t="str">
        <f t="shared" si="1"/>
        <v/>
      </c>
      <c r="G8" s="388" t="str">
        <f t="shared" si="2"/>
        <v>否</v>
      </c>
    </row>
    <row r="9" ht="36" customHeight="1" spans="1:7">
      <c r="A9" s="104" t="s">
        <v>1498</v>
      </c>
      <c r="B9" s="131"/>
      <c r="C9" s="131"/>
      <c r="D9" s="123"/>
      <c r="E9" s="401" t="str">
        <f t="shared" si="0"/>
        <v/>
      </c>
      <c r="F9" s="391" t="str">
        <f t="shared" si="1"/>
        <v/>
      </c>
      <c r="G9" s="388" t="str">
        <f t="shared" si="2"/>
        <v>否</v>
      </c>
    </row>
    <row r="10" ht="36" customHeight="1" spans="1:7">
      <c r="A10" s="104" t="s">
        <v>1499</v>
      </c>
      <c r="B10" s="131"/>
      <c r="C10" s="131"/>
      <c r="D10" s="123"/>
      <c r="E10" s="401" t="str">
        <f t="shared" si="0"/>
        <v/>
      </c>
      <c r="F10" s="391" t="str">
        <f t="shared" si="1"/>
        <v/>
      </c>
      <c r="G10" s="388" t="str">
        <f t="shared" si="2"/>
        <v>否</v>
      </c>
    </row>
    <row r="11" ht="36" customHeight="1" spans="1:7">
      <c r="A11" s="104" t="s">
        <v>1500</v>
      </c>
      <c r="B11" s="131"/>
      <c r="C11" s="131"/>
      <c r="D11" s="123"/>
      <c r="E11" s="401" t="str">
        <f t="shared" si="0"/>
        <v/>
      </c>
      <c r="F11" s="391" t="str">
        <f t="shared" si="1"/>
        <v/>
      </c>
      <c r="G11" s="388" t="str">
        <f t="shared" si="2"/>
        <v>否</v>
      </c>
    </row>
    <row r="12" ht="36" customHeight="1" spans="1:7">
      <c r="A12" s="104" t="s">
        <v>1501</v>
      </c>
      <c r="B12" s="131"/>
      <c r="C12" s="131"/>
      <c r="D12" s="123"/>
      <c r="E12" s="401" t="str">
        <f t="shared" si="0"/>
        <v/>
      </c>
      <c r="F12" s="391" t="str">
        <f t="shared" si="1"/>
        <v/>
      </c>
      <c r="G12" s="388" t="str">
        <f t="shared" si="2"/>
        <v>否</v>
      </c>
    </row>
    <row r="13" ht="36" customHeight="1" spans="1:7">
      <c r="A13" s="104" t="s">
        <v>1502</v>
      </c>
      <c r="B13" s="131"/>
      <c r="C13" s="131"/>
      <c r="D13" s="123"/>
      <c r="E13" s="401" t="str">
        <f t="shared" si="0"/>
        <v/>
      </c>
      <c r="F13" s="391" t="str">
        <f t="shared" si="1"/>
        <v/>
      </c>
      <c r="G13" s="388" t="str">
        <f t="shared" si="2"/>
        <v>否</v>
      </c>
    </row>
    <row r="14" ht="36" customHeight="1" spans="1:7">
      <c r="A14" s="127" t="s">
        <v>1503</v>
      </c>
      <c r="B14" s="131"/>
      <c r="C14" s="131"/>
      <c r="D14" s="123"/>
      <c r="E14" s="401" t="str">
        <f t="shared" si="0"/>
        <v/>
      </c>
      <c r="F14" s="391" t="str">
        <f t="shared" si="1"/>
        <v/>
      </c>
      <c r="G14" s="388" t="str">
        <f t="shared" si="2"/>
        <v>否</v>
      </c>
    </row>
    <row r="15" ht="36" customHeight="1" spans="1:7">
      <c r="A15" s="104" t="s">
        <v>1504</v>
      </c>
      <c r="B15" s="131"/>
      <c r="C15" s="131"/>
      <c r="D15" s="123"/>
      <c r="E15" s="401" t="str">
        <f t="shared" si="0"/>
        <v/>
      </c>
      <c r="F15" s="391" t="str">
        <f t="shared" si="1"/>
        <v/>
      </c>
      <c r="G15" s="388" t="str">
        <f t="shared" si="2"/>
        <v>否</v>
      </c>
    </row>
    <row r="16" ht="36" customHeight="1" spans="1:7">
      <c r="A16" s="104" t="s">
        <v>1505</v>
      </c>
      <c r="B16" s="131"/>
      <c r="C16" s="131"/>
      <c r="D16" s="123"/>
      <c r="E16" s="401" t="str">
        <f t="shared" si="0"/>
        <v/>
      </c>
      <c r="F16" s="391" t="str">
        <f t="shared" si="1"/>
        <v/>
      </c>
      <c r="G16" s="388" t="str">
        <f t="shared" si="2"/>
        <v>否</v>
      </c>
    </row>
    <row r="17" ht="36" customHeight="1" spans="1:7">
      <c r="A17" s="104" t="s">
        <v>1506</v>
      </c>
      <c r="B17" s="131"/>
      <c r="C17" s="131"/>
      <c r="D17" s="123"/>
      <c r="E17" s="401" t="str">
        <f t="shared" si="0"/>
        <v/>
      </c>
      <c r="F17" s="391"/>
      <c r="G17" s="388" t="str">
        <f t="shared" si="2"/>
        <v>否</v>
      </c>
    </row>
    <row r="18" ht="36" customHeight="1" spans="1:7">
      <c r="A18" s="104" t="s">
        <v>1507</v>
      </c>
      <c r="B18" s="131"/>
      <c r="C18" s="131"/>
      <c r="D18" s="123"/>
      <c r="E18" s="401" t="str">
        <f t="shared" si="0"/>
        <v/>
      </c>
      <c r="F18" s="391" t="str">
        <f t="shared" si="1"/>
        <v/>
      </c>
      <c r="G18" s="388" t="str">
        <f t="shared" si="2"/>
        <v>否</v>
      </c>
    </row>
    <row r="19" ht="36" customHeight="1" spans="1:7">
      <c r="A19" s="104" t="s">
        <v>1508</v>
      </c>
      <c r="B19" s="131"/>
      <c r="C19" s="131"/>
      <c r="D19" s="123"/>
      <c r="E19" s="401" t="str">
        <f t="shared" si="0"/>
        <v/>
      </c>
      <c r="F19" s="391" t="str">
        <f t="shared" si="1"/>
        <v/>
      </c>
      <c r="G19" s="388" t="str">
        <f t="shared" si="2"/>
        <v>否</v>
      </c>
    </row>
    <row r="20" ht="36" customHeight="1" spans="1:7">
      <c r="A20" s="104" t="s">
        <v>1509</v>
      </c>
      <c r="B20" s="131"/>
      <c r="C20" s="131"/>
      <c r="D20" s="123"/>
      <c r="E20" s="401" t="str">
        <f t="shared" si="0"/>
        <v/>
      </c>
      <c r="F20" s="391" t="str">
        <f t="shared" si="1"/>
        <v/>
      </c>
      <c r="G20" s="388" t="str">
        <f t="shared" si="2"/>
        <v>否</v>
      </c>
    </row>
    <row r="21" ht="36" customHeight="1" spans="1:7">
      <c r="A21" s="104" t="s">
        <v>1510</v>
      </c>
      <c r="B21" s="131"/>
      <c r="C21" s="131"/>
      <c r="D21" s="123"/>
      <c r="E21" s="401" t="str">
        <f t="shared" si="0"/>
        <v/>
      </c>
      <c r="F21" s="391" t="str">
        <f t="shared" si="1"/>
        <v/>
      </c>
      <c r="G21" s="388" t="str">
        <f t="shared" si="2"/>
        <v>否</v>
      </c>
    </row>
    <row r="22" ht="36" customHeight="1" spans="1:7">
      <c r="A22" s="104" t="s">
        <v>1511</v>
      </c>
      <c r="B22" s="131"/>
      <c r="C22" s="131"/>
      <c r="D22" s="123"/>
      <c r="E22" s="401" t="str">
        <f t="shared" si="0"/>
        <v/>
      </c>
      <c r="F22" s="391" t="str">
        <f t="shared" si="1"/>
        <v/>
      </c>
      <c r="G22" s="388" t="str">
        <f t="shared" si="2"/>
        <v>否</v>
      </c>
    </row>
    <row r="23" ht="36" customHeight="1" spans="1:7">
      <c r="A23" s="119" t="s">
        <v>1512</v>
      </c>
      <c r="B23" s="133">
        <f>SUM(B24:B26)</f>
        <v>0</v>
      </c>
      <c r="C23" s="133">
        <f>SUM(C24:C26)</f>
        <v>0</v>
      </c>
      <c r="D23" s="133">
        <f>SUM(D24:D26)</f>
        <v>0</v>
      </c>
      <c r="E23" s="400" t="str">
        <f t="shared" si="0"/>
        <v/>
      </c>
      <c r="F23" s="387" t="str">
        <f t="shared" si="1"/>
        <v/>
      </c>
      <c r="G23" s="388" t="str">
        <f t="shared" si="2"/>
        <v>否</v>
      </c>
    </row>
    <row r="24" ht="36" customHeight="1" spans="1:7">
      <c r="A24" s="130" t="s">
        <v>1513</v>
      </c>
      <c r="B24" s="131"/>
      <c r="C24" s="131"/>
      <c r="D24" s="131"/>
      <c r="E24" s="401" t="str">
        <f t="shared" si="0"/>
        <v/>
      </c>
      <c r="F24" s="391" t="str">
        <f t="shared" si="1"/>
        <v/>
      </c>
      <c r="G24" s="388" t="str">
        <f t="shared" si="2"/>
        <v>否</v>
      </c>
    </row>
    <row r="25" ht="36" customHeight="1" spans="1:7">
      <c r="A25" s="130" t="s">
        <v>1514</v>
      </c>
      <c r="B25" s="131"/>
      <c r="C25" s="131"/>
      <c r="D25" s="131"/>
      <c r="E25" s="401" t="str">
        <f t="shared" si="0"/>
        <v/>
      </c>
      <c r="F25" s="391" t="str">
        <f t="shared" si="1"/>
        <v/>
      </c>
      <c r="G25" s="388" t="str">
        <f t="shared" si="2"/>
        <v>否</v>
      </c>
    </row>
    <row r="26" ht="36" customHeight="1" spans="1:7">
      <c r="A26" s="130" t="s">
        <v>1515</v>
      </c>
      <c r="B26" s="402"/>
      <c r="C26" s="131"/>
      <c r="D26" s="131"/>
      <c r="E26" s="401" t="str">
        <f t="shared" si="0"/>
        <v/>
      </c>
      <c r="F26" s="391" t="str">
        <f t="shared" si="1"/>
        <v/>
      </c>
      <c r="G26" s="388" t="str">
        <f t="shared" si="2"/>
        <v>否</v>
      </c>
    </row>
    <row r="27" ht="36" customHeight="1" spans="1:7">
      <c r="A27" s="119" t="s">
        <v>1516</v>
      </c>
      <c r="B27" s="133">
        <f>SUM(B28:B30)</f>
        <v>0</v>
      </c>
      <c r="C27" s="133">
        <f>SUM(C28:C30)</f>
        <v>0</v>
      </c>
      <c r="D27" s="133">
        <f>SUM(D28:D30)</f>
        <v>0</v>
      </c>
      <c r="E27" s="400" t="str">
        <f t="shared" si="0"/>
        <v/>
      </c>
      <c r="F27" s="387"/>
      <c r="G27" s="388" t="str">
        <f t="shared" si="2"/>
        <v>否</v>
      </c>
    </row>
    <row r="28" ht="36" customHeight="1" spans="1:7">
      <c r="A28" s="130" t="s">
        <v>1517</v>
      </c>
      <c r="B28" s="131"/>
      <c r="C28" s="131"/>
      <c r="D28" s="131"/>
      <c r="E28" s="401" t="str">
        <f t="shared" si="0"/>
        <v/>
      </c>
      <c r="F28" s="391" t="str">
        <f t="shared" si="1"/>
        <v/>
      </c>
      <c r="G28" s="388" t="str">
        <f t="shared" si="2"/>
        <v>否</v>
      </c>
    </row>
    <row r="29" ht="36" customHeight="1" spans="1:7">
      <c r="A29" s="130" t="s">
        <v>1518</v>
      </c>
      <c r="B29" s="131"/>
      <c r="C29" s="131"/>
      <c r="D29" s="131"/>
      <c r="E29" s="401" t="str">
        <f t="shared" si="0"/>
        <v/>
      </c>
      <c r="F29" s="391" t="str">
        <f t="shared" si="1"/>
        <v/>
      </c>
      <c r="G29" s="388" t="str">
        <f t="shared" si="2"/>
        <v>否</v>
      </c>
    </row>
    <row r="30" ht="36" customHeight="1" spans="1:7">
      <c r="A30" s="130" t="s">
        <v>1519</v>
      </c>
      <c r="B30" s="131"/>
      <c r="C30" s="131"/>
      <c r="D30" s="131"/>
      <c r="E30" s="401" t="str">
        <f t="shared" si="0"/>
        <v/>
      </c>
      <c r="F30" s="391" t="str">
        <f t="shared" si="1"/>
        <v/>
      </c>
      <c r="G30" s="388" t="str">
        <f t="shared" si="2"/>
        <v>否</v>
      </c>
    </row>
    <row r="31" ht="36" customHeight="1" spans="1:7">
      <c r="A31" s="119" t="s">
        <v>1520</v>
      </c>
      <c r="B31" s="133">
        <f>SUM(B32:B34)</f>
        <v>0</v>
      </c>
      <c r="C31" s="133">
        <f>SUM(C32:C34)</f>
        <v>0</v>
      </c>
      <c r="D31" s="133">
        <f>SUM(D32:D34)</f>
        <v>0</v>
      </c>
      <c r="E31" s="400" t="str">
        <f t="shared" si="0"/>
        <v/>
      </c>
      <c r="F31" s="387" t="str">
        <f t="shared" si="1"/>
        <v/>
      </c>
      <c r="G31" s="388" t="str">
        <f t="shared" si="2"/>
        <v>否</v>
      </c>
    </row>
    <row r="32" ht="36" customHeight="1" spans="1:7">
      <c r="A32" s="130" t="s">
        <v>1521</v>
      </c>
      <c r="B32" s="131"/>
      <c r="C32" s="131"/>
      <c r="D32" s="123"/>
      <c r="E32" s="401" t="str">
        <f t="shared" si="0"/>
        <v/>
      </c>
      <c r="F32" s="391" t="str">
        <f t="shared" si="1"/>
        <v/>
      </c>
      <c r="G32" s="388" t="str">
        <f t="shared" si="2"/>
        <v>否</v>
      </c>
    </row>
    <row r="33" ht="36" customHeight="1" spans="1:7">
      <c r="A33" s="130" t="s">
        <v>1522</v>
      </c>
      <c r="B33" s="131"/>
      <c r="C33" s="131"/>
      <c r="D33" s="131"/>
      <c r="E33" s="401" t="str">
        <f t="shared" si="0"/>
        <v/>
      </c>
      <c r="F33" s="391" t="str">
        <f t="shared" si="1"/>
        <v/>
      </c>
      <c r="G33" s="388" t="str">
        <f t="shared" si="2"/>
        <v>否</v>
      </c>
    </row>
    <row r="34" ht="36" customHeight="1" spans="1:7">
      <c r="A34" s="130" t="s">
        <v>1523</v>
      </c>
      <c r="B34" s="131"/>
      <c r="C34" s="131"/>
      <c r="D34" s="131"/>
      <c r="E34" s="401" t="str">
        <f t="shared" si="0"/>
        <v/>
      </c>
      <c r="F34" s="391" t="str">
        <f t="shared" si="1"/>
        <v/>
      </c>
      <c r="G34" s="388" t="str">
        <f t="shared" si="2"/>
        <v>否</v>
      </c>
    </row>
    <row r="35" ht="36" customHeight="1" spans="1:7">
      <c r="A35" s="119" t="s">
        <v>1524</v>
      </c>
      <c r="B35" s="133"/>
      <c r="C35" s="133"/>
      <c r="D35" s="133"/>
      <c r="E35" s="400" t="str">
        <f t="shared" si="0"/>
        <v/>
      </c>
      <c r="F35" s="387"/>
      <c r="G35" s="388" t="str">
        <f t="shared" si="2"/>
        <v>否</v>
      </c>
    </row>
    <row r="36" ht="36" customHeight="1" spans="1:7">
      <c r="A36" s="105" t="s">
        <v>1525</v>
      </c>
      <c r="B36" s="133">
        <f>B5+B23+B27+B31+B35</f>
        <v>0</v>
      </c>
      <c r="C36" s="133">
        <f>C5+C23+C27+C31+C35</f>
        <v>0</v>
      </c>
      <c r="D36" s="133">
        <f>D5+D23+D27+D31+D35</f>
        <v>0</v>
      </c>
      <c r="E36" s="400" t="str">
        <f t="shared" si="0"/>
        <v/>
      </c>
      <c r="F36" s="387" t="str">
        <f t="shared" si="1"/>
        <v/>
      </c>
      <c r="G36" s="388" t="str">
        <f t="shared" si="2"/>
        <v>否</v>
      </c>
    </row>
    <row r="37" ht="36" customHeight="1" spans="1:7">
      <c r="A37" s="136" t="s">
        <v>108</v>
      </c>
      <c r="B37" s="133"/>
      <c r="C37" s="133"/>
      <c r="D37" s="120"/>
      <c r="E37" s="400"/>
      <c r="F37" s="387"/>
      <c r="G37" s="388" t="str">
        <f t="shared" si="2"/>
        <v>否</v>
      </c>
    </row>
    <row r="38" ht="36" customHeight="1" spans="1:7">
      <c r="A38" s="136" t="s">
        <v>1526</v>
      </c>
      <c r="B38" s="133"/>
      <c r="C38" s="403"/>
      <c r="D38" s="120"/>
      <c r="E38" s="400"/>
      <c r="F38" s="387"/>
      <c r="G38" s="388" t="str">
        <f t="shared" si="2"/>
        <v>否</v>
      </c>
    </row>
    <row r="39" ht="36" customHeight="1" spans="1:7">
      <c r="A39" s="136" t="s">
        <v>1527</v>
      </c>
      <c r="B39" s="133"/>
      <c r="C39" s="133"/>
      <c r="D39" s="133"/>
      <c r="E39" s="400"/>
      <c r="F39" s="387"/>
      <c r="G39" s="388" t="str">
        <f t="shared" si="2"/>
        <v>否</v>
      </c>
    </row>
    <row r="40" ht="36" customHeight="1" spans="1:7">
      <c r="A40" s="105" t="s">
        <v>116</v>
      </c>
      <c r="B40" s="404">
        <f>SUM(B36:B39)</f>
        <v>0</v>
      </c>
      <c r="C40" s="404">
        <f>SUM(C36:C39)</f>
        <v>0</v>
      </c>
      <c r="D40" s="404">
        <f>SUM(D36:D39)</f>
        <v>0</v>
      </c>
      <c r="E40" s="400"/>
      <c r="F40" s="387"/>
      <c r="G40" s="388" t="str">
        <f t="shared" si="2"/>
        <v>否</v>
      </c>
    </row>
  </sheetData>
  <mergeCells count="5">
    <mergeCell ref="A1:F1"/>
    <mergeCell ref="C3:D3"/>
    <mergeCell ref="E3:F3"/>
    <mergeCell ref="A3:A4"/>
    <mergeCell ref="B3:B4"/>
  </mergeCells>
  <conditionalFormatting sqref="F5:F40">
    <cfRule type="cellIs" dxfId="3" priority="1" stopIfTrue="1" operator="lessThanOrEqual">
      <formula>-1</formula>
    </cfRule>
  </conditionalFormatting>
  <conditionalFormatting sqref="G4:G40">
    <cfRule type="cellIs" dxfId="4" priority="12" stopIfTrue="1" operator="lessThanOrEqual">
      <formula>-1</formula>
    </cfRule>
  </conditionalFormatting>
  <conditionalFormatting sqref="G35:G40">
    <cfRule type="cellIs" dxfId="4" priority="13"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FF00"/>
  </sheetPr>
  <dimension ref="A1:G31"/>
  <sheetViews>
    <sheetView showZeros="0" view="pageBreakPreview" zoomScale="80" zoomScaleNormal="100" workbookViewId="0">
      <pane ySplit="4" topLeftCell="A5" activePane="bottomLeft" state="frozen"/>
      <selection/>
      <selection pane="bottomLeft" activeCell="B9" sqref="B9"/>
    </sheetView>
  </sheetViews>
  <sheetFormatPr defaultColWidth="9" defaultRowHeight="15.6" outlineLevelCol="6"/>
  <cols>
    <col min="1" max="1" width="43.75" style="85" customWidth="1"/>
    <col min="2" max="2" width="16.75" style="85" customWidth="1"/>
    <col min="3" max="4" width="16.75" style="86" customWidth="1"/>
    <col min="5" max="5" width="15.6296296296296" style="86" customWidth="1"/>
    <col min="6" max="6" width="15.6296296296296" style="85" customWidth="1"/>
    <col min="7" max="7" width="9.25" style="85" customWidth="1"/>
    <col min="8" max="16384" width="9" style="85"/>
  </cols>
  <sheetData>
    <row r="1" s="86" customFormat="1" ht="45" customHeight="1" spans="1:6">
      <c r="A1" s="187" t="str">
        <f>YEAR(封面!$B$7)-1&amp;"年永仁县国有资本经营预算支出执行情况表"</f>
        <v>2020年永仁县国有资本经营预算支出执行情况表</v>
      </c>
      <c r="B1" s="187"/>
      <c r="C1" s="187"/>
      <c r="D1" s="187"/>
      <c r="E1" s="187"/>
      <c r="F1" s="187"/>
    </row>
    <row r="2" s="86" customFormat="1" ht="20.1" customHeight="1" spans="1:6">
      <c r="A2" s="275" t="s">
        <v>1528</v>
      </c>
      <c r="B2" s="382"/>
      <c r="C2" s="383"/>
      <c r="D2" s="384"/>
      <c r="F2" s="385" t="s">
        <v>7</v>
      </c>
    </row>
    <row r="3" ht="36" customHeight="1" spans="1:7">
      <c r="A3" s="240" t="s">
        <v>9</v>
      </c>
      <c r="B3" s="10" t="str">
        <f>YEAR(封面!$B$7)-2&amp;"年决算数"</f>
        <v>2019年决算数</v>
      </c>
      <c r="C3" s="10" t="str">
        <f>YEAR(封面!$B$7)-1&amp;"年"</f>
        <v>2020年</v>
      </c>
      <c r="D3" s="10"/>
      <c r="E3" s="240" t="s">
        <v>10</v>
      </c>
      <c r="F3" s="240"/>
      <c r="G3" s="277" t="s">
        <v>11</v>
      </c>
    </row>
    <row r="4" ht="36" customHeight="1" spans="1:7">
      <c r="A4" s="240"/>
      <c r="B4" s="10"/>
      <c r="C4" s="10" t="s">
        <v>12</v>
      </c>
      <c r="D4" s="10" t="s">
        <v>13</v>
      </c>
      <c r="E4" s="10" t="str">
        <f>"比"&amp;YEAR(封面!$B$7)-2&amp;"年决算数增长%"</f>
        <v>比2019年决算数增长%</v>
      </c>
      <c r="F4" s="10" t="str">
        <f>"完成"&amp;YEAR(封面!$B$7)-1&amp;"年预算数的%"</f>
        <v>完成2020年预算数的%</v>
      </c>
      <c r="G4" s="277"/>
    </row>
    <row r="5" ht="36" customHeight="1" spans="1:7">
      <c r="A5" s="119" t="s">
        <v>1529</v>
      </c>
      <c r="B5" s="94">
        <f>SUM(B6:B10)</f>
        <v>0</v>
      </c>
      <c r="C5" s="94">
        <f>SUM(C6:C10)</f>
        <v>0</v>
      </c>
      <c r="D5" s="94">
        <f>SUM(D6:D10)</f>
        <v>0</v>
      </c>
      <c r="E5" s="386" t="str">
        <f>IF(B5&lt;&gt;0,D5/B5-1,"")</f>
        <v/>
      </c>
      <c r="F5" s="387" t="str">
        <f>IF(C5&lt;&gt;0,D5/C5,"")</f>
        <v/>
      </c>
      <c r="G5" s="388" t="str">
        <f>IF(A5&lt;&gt;"",IF(SUM(B5:D5)&lt;&gt;0,"是","否"),"是")</f>
        <v>否</v>
      </c>
    </row>
    <row r="6" ht="36" customHeight="1" spans="1:7">
      <c r="A6" s="389" t="s">
        <v>1530</v>
      </c>
      <c r="B6" s="129"/>
      <c r="C6" s="129"/>
      <c r="D6" s="98"/>
      <c r="E6" s="390" t="str">
        <f t="shared" ref="E6:E22" si="0">IF(B6&lt;&gt;0,D6/B6-1,"")</f>
        <v/>
      </c>
      <c r="F6" s="391" t="str">
        <f t="shared" ref="F6:F22" si="1">IF(C6&lt;&gt;0,D6/C6,"")</f>
        <v/>
      </c>
      <c r="G6" s="388" t="str">
        <f t="shared" ref="G6:G27" si="2">IF(A6&lt;&gt;"",IF(SUM(B6:D6)&lt;&gt;0,"是","否"),"是")</f>
        <v>否</v>
      </c>
    </row>
    <row r="7" ht="36" customHeight="1" spans="1:7">
      <c r="A7" s="389" t="s">
        <v>1531</v>
      </c>
      <c r="B7" s="129"/>
      <c r="C7" s="129"/>
      <c r="D7" s="129"/>
      <c r="E7" s="390" t="str">
        <f t="shared" si="0"/>
        <v/>
      </c>
      <c r="F7" s="391" t="str">
        <f t="shared" si="1"/>
        <v/>
      </c>
      <c r="G7" s="388" t="str">
        <f t="shared" si="2"/>
        <v>否</v>
      </c>
    </row>
    <row r="8" ht="36" customHeight="1" spans="1:7">
      <c r="A8" s="389" t="s">
        <v>1532</v>
      </c>
      <c r="B8" s="129"/>
      <c r="C8" s="129"/>
      <c r="D8" s="392"/>
      <c r="E8" s="390" t="str">
        <f t="shared" si="0"/>
        <v/>
      </c>
      <c r="F8" s="391" t="str">
        <f t="shared" si="1"/>
        <v/>
      </c>
      <c r="G8" s="388" t="str">
        <f t="shared" si="2"/>
        <v>否</v>
      </c>
    </row>
    <row r="9" ht="36" customHeight="1" spans="1:7">
      <c r="A9" s="389" t="s">
        <v>1533</v>
      </c>
      <c r="B9" s="129"/>
      <c r="C9" s="129"/>
      <c r="D9" s="129"/>
      <c r="E9" s="390" t="str">
        <f t="shared" si="0"/>
        <v/>
      </c>
      <c r="F9" s="391" t="str">
        <f t="shared" si="1"/>
        <v/>
      </c>
      <c r="G9" s="388" t="str">
        <f t="shared" si="2"/>
        <v>否</v>
      </c>
    </row>
    <row r="10" ht="36" customHeight="1" spans="1:7">
      <c r="A10" s="389" t="s">
        <v>1534</v>
      </c>
      <c r="B10" s="129"/>
      <c r="C10" s="129"/>
      <c r="D10" s="129"/>
      <c r="E10" s="390" t="str">
        <f t="shared" si="0"/>
        <v/>
      </c>
      <c r="F10" s="391" t="str">
        <f t="shared" si="1"/>
        <v/>
      </c>
      <c r="G10" s="388" t="str">
        <f t="shared" si="2"/>
        <v>否</v>
      </c>
    </row>
    <row r="11" ht="36" customHeight="1" spans="1:7">
      <c r="A11" s="119" t="s">
        <v>1535</v>
      </c>
      <c r="B11" s="94">
        <f>SUM(B12:B15)</f>
        <v>0</v>
      </c>
      <c r="C11" s="94">
        <f>SUM(C12:C15)</f>
        <v>0</v>
      </c>
      <c r="D11" s="94">
        <f>SUM(D12:D15)</f>
        <v>0</v>
      </c>
      <c r="E11" s="386" t="str">
        <f t="shared" si="0"/>
        <v/>
      </c>
      <c r="F11" s="387" t="str">
        <f t="shared" si="1"/>
        <v/>
      </c>
      <c r="G11" s="388" t="str">
        <f t="shared" si="2"/>
        <v>否</v>
      </c>
    </row>
    <row r="12" ht="36" customHeight="1" spans="1:7">
      <c r="A12" s="393" t="s">
        <v>1536</v>
      </c>
      <c r="B12" s="129"/>
      <c r="C12" s="129"/>
      <c r="D12" s="98"/>
      <c r="E12" s="390" t="str">
        <f t="shared" si="0"/>
        <v/>
      </c>
      <c r="F12" s="391" t="str">
        <f t="shared" si="1"/>
        <v/>
      </c>
      <c r="G12" s="388" t="str">
        <f t="shared" si="2"/>
        <v>否</v>
      </c>
    </row>
    <row r="13" ht="36" customHeight="1" spans="1:7">
      <c r="A13" s="393" t="s">
        <v>1537</v>
      </c>
      <c r="B13" s="129"/>
      <c r="C13" s="129"/>
      <c r="D13" s="98"/>
      <c r="E13" s="390" t="str">
        <f t="shared" si="0"/>
        <v/>
      </c>
      <c r="F13" s="391" t="str">
        <f t="shared" si="1"/>
        <v/>
      </c>
      <c r="G13" s="388" t="str">
        <f t="shared" si="2"/>
        <v>否</v>
      </c>
    </row>
    <row r="14" ht="36" customHeight="1" spans="1:7">
      <c r="A14" s="393" t="s">
        <v>1538</v>
      </c>
      <c r="B14" s="129"/>
      <c r="C14" s="129"/>
      <c r="D14" s="98"/>
      <c r="E14" s="390"/>
      <c r="F14" s="391" t="str">
        <f t="shared" si="1"/>
        <v/>
      </c>
      <c r="G14" s="388" t="str">
        <f t="shared" si="2"/>
        <v>否</v>
      </c>
    </row>
    <row r="15" ht="36" customHeight="1" spans="1:7">
      <c r="A15" s="393" t="s">
        <v>1539</v>
      </c>
      <c r="B15" s="129"/>
      <c r="C15" s="129"/>
      <c r="D15" s="98"/>
      <c r="E15" s="390" t="str">
        <f t="shared" si="0"/>
        <v/>
      </c>
      <c r="F15" s="391" t="str">
        <f t="shared" si="1"/>
        <v/>
      </c>
      <c r="G15" s="388" t="str">
        <f t="shared" si="2"/>
        <v>否</v>
      </c>
    </row>
    <row r="16" ht="36" customHeight="1" spans="1:7">
      <c r="A16" s="119" t="s">
        <v>1540</v>
      </c>
      <c r="B16" s="94">
        <f t="shared" ref="B16:D20" si="3">B17</f>
        <v>0</v>
      </c>
      <c r="C16" s="94">
        <f t="shared" si="3"/>
        <v>0</v>
      </c>
      <c r="D16" s="94">
        <f t="shared" si="3"/>
        <v>0</v>
      </c>
      <c r="E16" s="386"/>
      <c r="F16" s="387" t="str">
        <f t="shared" si="1"/>
        <v/>
      </c>
      <c r="G16" s="388" t="str">
        <f t="shared" si="2"/>
        <v>否</v>
      </c>
    </row>
    <row r="17" ht="36" customHeight="1" spans="1:7">
      <c r="A17" s="389" t="s">
        <v>1541</v>
      </c>
      <c r="B17" s="129"/>
      <c r="C17" s="394"/>
      <c r="D17" s="98"/>
      <c r="E17" s="390"/>
      <c r="F17" s="391" t="str">
        <f t="shared" si="1"/>
        <v/>
      </c>
      <c r="G17" s="388" t="str">
        <f t="shared" si="2"/>
        <v>否</v>
      </c>
    </row>
    <row r="18" ht="36" customHeight="1" spans="1:7">
      <c r="A18" s="119" t="s">
        <v>1542</v>
      </c>
      <c r="B18" s="94">
        <f t="shared" si="3"/>
        <v>0</v>
      </c>
      <c r="C18" s="94"/>
      <c r="D18" s="94"/>
      <c r="E18" s="386" t="str">
        <f t="shared" si="0"/>
        <v/>
      </c>
      <c r="F18" s="387" t="str">
        <f t="shared" si="1"/>
        <v/>
      </c>
      <c r="G18" s="388" t="str">
        <f t="shared" si="2"/>
        <v>否</v>
      </c>
    </row>
    <row r="19" ht="36" customHeight="1" spans="1:7">
      <c r="A19" s="104" t="s">
        <v>1543</v>
      </c>
      <c r="B19" s="129"/>
      <c r="C19" s="129"/>
      <c r="D19" s="129"/>
      <c r="E19" s="390" t="str">
        <f t="shared" si="0"/>
        <v/>
      </c>
      <c r="F19" s="387" t="str">
        <f t="shared" si="1"/>
        <v/>
      </c>
      <c r="G19" s="388" t="str">
        <f t="shared" si="2"/>
        <v>否</v>
      </c>
    </row>
    <row r="20" ht="36" customHeight="1" spans="1:7">
      <c r="A20" s="119" t="s">
        <v>1544</v>
      </c>
      <c r="B20" s="94">
        <f t="shared" si="3"/>
        <v>0</v>
      </c>
      <c r="C20" s="94">
        <f t="shared" si="3"/>
        <v>0</v>
      </c>
      <c r="D20" s="94">
        <f t="shared" si="3"/>
        <v>0</v>
      </c>
      <c r="E20" s="386" t="str">
        <f t="shared" si="0"/>
        <v/>
      </c>
      <c r="F20" s="387" t="str">
        <f t="shared" si="1"/>
        <v/>
      </c>
      <c r="G20" s="388" t="str">
        <f t="shared" si="2"/>
        <v>否</v>
      </c>
    </row>
    <row r="21" ht="36" customHeight="1" spans="1:7">
      <c r="A21" s="389" t="s">
        <v>1545</v>
      </c>
      <c r="B21" s="395"/>
      <c r="C21" s="394"/>
      <c r="D21" s="395"/>
      <c r="E21" s="390" t="str">
        <f t="shared" si="0"/>
        <v/>
      </c>
      <c r="F21" s="391" t="str">
        <f t="shared" si="1"/>
        <v/>
      </c>
      <c r="G21" s="388" t="str">
        <f t="shared" si="2"/>
        <v>否</v>
      </c>
    </row>
    <row r="22" ht="36" customHeight="1" spans="1:7">
      <c r="A22" s="105" t="s">
        <v>1546</v>
      </c>
      <c r="B22" s="396">
        <f>B5+B11+B16+B20+B18</f>
        <v>0</v>
      </c>
      <c r="C22" s="396">
        <f>C5+C11+C16+C20</f>
        <v>0</v>
      </c>
      <c r="D22" s="396">
        <f>D5+D11+D16+D20+D18</f>
        <v>0</v>
      </c>
      <c r="E22" s="386" t="str">
        <f t="shared" si="0"/>
        <v/>
      </c>
      <c r="F22" s="387" t="str">
        <f t="shared" si="1"/>
        <v/>
      </c>
      <c r="G22" s="388" t="str">
        <f t="shared" si="2"/>
        <v>否</v>
      </c>
    </row>
    <row r="23" ht="36" customHeight="1" spans="1:7">
      <c r="A23" s="106" t="s">
        <v>168</v>
      </c>
      <c r="B23" s="94">
        <f>SUM(B24:B25)</f>
        <v>0</v>
      </c>
      <c r="C23" s="94">
        <f>SUM(C24:C25)</f>
        <v>0</v>
      </c>
      <c r="D23" s="94">
        <f>SUM(D24:D25)</f>
        <v>0</v>
      </c>
      <c r="E23" s="386"/>
      <c r="F23" s="387"/>
      <c r="G23" s="388" t="str">
        <f t="shared" si="2"/>
        <v>否</v>
      </c>
    </row>
    <row r="24" ht="36" customHeight="1" spans="1:7">
      <c r="A24" s="108" t="s">
        <v>1547</v>
      </c>
      <c r="B24" s="94"/>
      <c r="C24" s="94"/>
      <c r="D24" s="98"/>
      <c r="E24" s="386"/>
      <c r="F24" s="387"/>
      <c r="G24" s="388" t="str">
        <f t="shared" si="2"/>
        <v>否</v>
      </c>
    </row>
    <row r="25" ht="36" customHeight="1" spans="1:7">
      <c r="A25" s="108" t="s">
        <v>1548</v>
      </c>
      <c r="B25" s="397"/>
      <c r="C25" s="394"/>
      <c r="D25" s="98"/>
      <c r="E25" s="390"/>
      <c r="F25" s="391"/>
      <c r="G25" s="388" t="str">
        <f t="shared" si="2"/>
        <v>否</v>
      </c>
    </row>
    <row r="26" ht="36" customHeight="1" spans="1:7">
      <c r="A26" s="109" t="s">
        <v>1549</v>
      </c>
      <c r="B26" s="398"/>
      <c r="C26" s="398"/>
      <c r="D26" s="398"/>
      <c r="E26" s="386"/>
      <c r="F26" s="387"/>
      <c r="G26" s="388" t="str">
        <f t="shared" si="2"/>
        <v>否</v>
      </c>
    </row>
    <row r="27" ht="36" customHeight="1" spans="1:7">
      <c r="A27" s="105" t="s">
        <v>175</v>
      </c>
      <c r="B27" s="94">
        <f>B22+B23+B26</f>
        <v>0</v>
      </c>
      <c r="C27" s="94">
        <f>C22+C23+C26</f>
        <v>0</v>
      </c>
      <c r="D27" s="94">
        <f>D22+D23+D26</f>
        <v>0</v>
      </c>
      <c r="E27" s="386"/>
      <c r="F27" s="387"/>
      <c r="G27" s="388" t="str">
        <f t="shared" si="2"/>
        <v>否</v>
      </c>
    </row>
    <row r="28" spans="3:4">
      <c r="C28" s="112"/>
      <c r="D28" s="112"/>
    </row>
    <row r="29" spans="3:4">
      <c r="C29" s="112"/>
      <c r="D29" s="112"/>
    </row>
    <row r="30" spans="3:4">
      <c r="C30" s="112"/>
      <c r="D30" s="112"/>
    </row>
    <row r="31" spans="3:4">
      <c r="C31" s="112"/>
      <c r="D31" s="112"/>
    </row>
  </sheetData>
  <mergeCells count="6">
    <mergeCell ref="A1:F1"/>
    <mergeCell ref="C3:D3"/>
    <mergeCell ref="E3:F3"/>
    <mergeCell ref="A3:A4"/>
    <mergeCell ref="B3:B4"/>
    <mergeCell ref="G3:G4"/>
  </mergeCells>
  <conditionalFormatting sqref="F5:F27">
    <cfRule type="cellIs" dxfId="3" priority="1" stopIfTrue="1" operator="greaterThan">
      <formula>10</formula>
    </cfRule>
    <cfRule type="cellIs" dxfId="3" priority="2" stopIfTrue="1" operator="lessThanOrEqual">
      <formula>-1</formula>
    </cfRule>
  </conditionalFormatting>
  <conditionalFormatting sqref="G5:G27">
    <cfRule type="cellIs" dxfId="4" priority="9"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docProps/app.xml><?xml version="1.0" encoding="utf-8"?>
<Properties xmlns="http://schemas.openxmlformats.org/officeDocument/2006/extended-properties" xmlns:vt="http://schemas.openxmlformats.org/officeDocument/2006/docPropsVTypes">
  <Company>云南省财政厅</Company>
  <Application>Microsoft Excel</Application>
  <HeadingPairs>
    <vt:vector size="2" baseType="variant">
      <vt:variant>
        <vt:lpstr>工作表</vt:lpstr>
      </vt:variant>
      <vt:variant>
        <vt:i4>25</vt:i4>
      </vt:variant>
    </vt:vector>
  </HeadingPairs>
  <TitlesOfParts>
    <vt:vector size="25" baseType="lpstr">
      <vt:lpstr>封面</vt:lpstr>
      <vt:lpstr>目录</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段中杰</dc:creator>
  <cp:lastModifiedBy>荆棘皇冠</cp:lastModifiedBy>
  <dcterms:created xsi:type="dcterms:W3CDTF">2006-09-16T00:00:00Z</dcterms:created>
  <cp:lastPrinted>2020-05-07T10:46:00Z</cp:lastPrinted>
  <dcterms:modified xsi:type="dcterms:W3CDTF">2024-01-03T11:31:51Z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2052-12.1.0.16120</vt:lpwstr>
  </property>
  <property fmtid="{D5CDD505-2E9C-101B-9397-08002B2CF9AE}" pid="3" name="ICV">
    <vt:lpwstr>6FFC1D8584B04E7C874B512AB997BE05_12</vt:lpwstr>
  </property>
</Properties>
</file>